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ml.chartshapes+xml"/>
  <Override PartName="/xl/charts/chart6.xml" ContentType="application/vnd.openxmlformats-officedocument.drawingml.chart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drawings/drawing6.xml" ContentType="application/vnd.openxmlformats-officedocument.drawingml.chartshapes+xml"/>
  <Override PartName="/xl/charts/chart8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5150" windowHeight="9450" activeTab="4"/>
  </bookViews>
  <sheets>
    <sheet name="Sheet1" sheetId="1" r:id="rId1"/>
    <sheet name="2. Exp" sheetId="4" r:id="rId2"/>
    <sheet name="Frost" sheetId="2" r:id="rId3"/>
    <sheet name="Final" sheetId="5" r:id="rId4"/>
    <sheet name="Demo" sheetId="6" r:id="rId5"/>
    <sheet name="Sheet3" sheetId="3" r:id="rId6"/>
  </sheets>
  <calcPr calcId="145621"/>
</workbook>
</file>

<file path=xl/calcChain.xml><?xml version="1.0" encoding="utf-8"?>
<calcChain xmlns="http://schemas.openxmlformats.org/spreadsheetml/2006/main">
  <c r="G17" i="6" l="1"/>
  <c r="F17" i="6"/>
  <c r="AA16" i="6"/>
  <c r="O16" i="6"/>
  <c r="N16" i="6"/>
  <c r="G16" i="6"/>
  <c r="F16" i="6"/>
  <c r="AE15" i="6"/>
  <c r="AG15" i="6" s="1"/>
  <c r="X15" i="6"/>
  <c r="V15" i="6"/>
  <c r="T15" i="6"/>
  <c r="W15" i="6" s="1"/>
  <c r="O15" i="6"/>
  <c r="N15" i="6"/>
  <c r="G15" i="6"/>
  <c r="F15" i="6"/>
  <c r="AF14" i="6"/>
  <c r="AE14" i="6"/>
  <c r="AG14" i="6" s="1"/>
  <c r="V14" i="6"/>
  <c r="T14" i="6" s="1"/>
  <c r="W14" i="6" s="1"/>
  <c r="O14" i="6"/>
  <c r="N14" i="6"/>
  <c r="G14" i="6"/>
  <c r="F14" i="6"/>
  <c r="AG13" i="6"/>
  <c r="AF13" i="6"/>
  <c r="V13" i="6"/>
  <c r="T13" i="6" s="1"/>
  <c r="W13" i="6" s="1"/>
  <c r="O13" i="6"/>
  <c r="G13" i="6"/>
  <c r="F13" i="6"/>
  <c r="AF12" i="6"/>
  <c r="AE12" i="6"/>
  <c r="AG12" i="6" s="1"/>
  <c r="V12" i="6"/>
  <c r="X12" i="6" s="1"/>
  <c r="T12" i="6"/>
  <c r="W12" i="6" s="1"/>
  <c r="O12" i="6"/>
  <c r="N12" i="6"/>
  <c r="G12" i="6"/>
  <c r="F12" i="6"/>
  <c r="AF11" i="6"/>
  <c r="AE11" i="6"/>
  <c r="AG11" i="6" s="1"/>
  <c r="V11" i="6"/>
  <c r="T11" i="6" s="1"/>
  <c r="W11" i="6" s="1"/>
  <c r="O11" i="6"/>
  <c r="N11" i="6"/>
  <c r="G11" i="6"/>
  <c r="F11" i="6"/>
  <c r="AF10" i="6"/>
  <c r="AE10" i="6"/>
  <c r="AG10" i="6" s="1"/>
  <c r="V10" i="6"/>
  <c r="X10" i="6" s="1"/>
  <c r="O10" i="6"/>
  <c r="N10" i="6"/>
  <c r="G10" i="6"/>
  <c r="F10" i="6"/>
  <c r="AC15" i="6" l="1"/>
  <c r="AF15" i="6" s="1"/>
  <c r="X14" i="6"/>
  <c r="T10" i="6"/>
  <c r="W10" i="6" s="1"/>
  <c r="X11" i="6"/>
  <c r="X13" i="6"/>
  <c r="O13" i="5"/>
  <c r="N10" i="5"/>
  <c r="N11" i="5"/>
  <c r="N12" i="5"/>
  <c r="N14" i="5"/>
  <c r="N15" i="5"/>
  <c r="N16" i="5"/>
  <c r="AA16" i="5"/>
  <c r="AF14" i="5"/>
  <c r="AF13" i="5"/>
  <c r="V14" i="5"/>
  <c r="V15" i="5"/>
  <c r="T15" i="5"/>
  <c r="W15" i="5" s="1"/>
  <c r="X15" i="5"/>
  <c r="AG12" i="5"/>
  <c r="AG14" i="5"/>
  <c r="AG15" i="5"/>
  <c r="O16" i="5"/>
  <c r="O15" i="5"/>
  <c r="O14" i="5"/>
  <c r="O12" i="5"/>
  <c r="O11" i="5"/>
  <c r="O10" i="5"/>
  <c r="G16" i="5"/>
  <c r="G17" i="5"/>
  <c r="G15" i="5"/>
  <c r="G14" i="5"/>
  <c r="G13" i="5"/>
  <c r="G12" i="5"/>
  <c r="G11" i="5"/>
  <c r="G10" i="5"/>
  <c r="AF11" i="5"/>
  <c r="AF12" i="5"/>
  <c r="AF10" i="5"/>
  <c r="AE15" i="5"/>
  <c r="AC15" i="5"/>
  <c r="AF15" i="5" s="1"/>
  <c r="AE14" i="5"/>
  <c r="AG13" i="5"/>
  <c r="AE12" i="5"/>
  <c r="AE11" i="5"/>
  <c r="AG11" i="5" s="1"/>
  <c r="AE10" i="5"/>
  <c r="AG10" i="5" s="1"/>
  <c r="V11" i="5"/>
  <c r="T11" i="5" s="1"/>
  <c r="W11" i="5" s="1"/>
  <c r="V12" i="5"/>
  <c r="T12" i="5" s="1"/>
  <c r="W12" i="5" s="1"/>
  <c r="V13" i="5"/>
  <c r="T13" i="5" s="1"/>
  <c r="W13" i="5" s="1"/>
  <c r="W14" i="5"/>
  <c r="V10" i="5"/>
  <c r="X10" i="5" s="1"/>
  <c r="F10" i="5"/>
  <c r="F11" i="5"/>
  <c r="F13" i="5"/>
  <c r="F14" i="5"/>
  <c r="F15" i="5"/>
  <c r="F16" i="5"/>
  <c r="F17" i="5"/>
  <c r="F12" i="5"/>
  <c r="I12" i="4"/>
  <c r="G12" i="4" s="1"/>
  <c r="F12" i="4"/>
  <c r="J12" i="4" s="1"/>
  <c r="D12" i="4"/>
  <c r="C12" i="4"/>
  <c r="I18" i="4"/>
  <c r="G18" i="4" s="1"/>
  <c r="F18" i="4"/>
  <c r="J18" i="4" s="1"/>
  <c r="D18" i="4"/>
  <c r="C18" i="4"/>
  <c r="I22" i="4"/>
  <c r="G22" i="4" s="1"/>
  <c r="F22" i="4"/>
  <c r="J22" i="4" s="1"/>
  <c r="D22" i="4"/>
  <c r="C22" i="4"/>
  <c r="C21" i="4"/>
  <c r="D21" i="4"/>
  <c r="F21" i="4"/>
  <c r="G21" i="4"/>
  <c r="I21" i="4"/>
  <c r="J21" i="4"/>
  <c r="I33" i="4"/>
  <c r="G33" i="4" s="1"/>
  <c r="F33" i="4"/>
  <c r="J33" i="4" s="1"/>
  <c r="D33" i="4"/>
  <c r="C33" i="4"/>
  <c r="I44" i="4"/>
  <c r="G44" i="4" s="1"/>
  <c r="F44" i="4"/>
  <c r="J44" i="4" s="1"/>
  <c r="D44" i="4"/>
  <c r="C44" i="4"/>
  <c r="I43" i="4"/>
  <c r="G43" i="4" s="1"/>
  <c r="F43" i="4"/>
  <c r="J43" i="4" s="1"/>
  <c r="D43" i="4"/>
  <c r="C43" i="4"/>
  <c r="I42" i="4"/>
  <c r="G42" i="4" s="1"/>
  <c r="F42" i="4"/>
  <c r="D42" i="4"/>
  <c r="C42" i="4"/>
  <c r="I41" i="4"/>
  <c r="G41" i="4" s="1"/>
  <c r="F41" i="4"/>
  <c r="D41" i="4"/>
  <c r="C41" i="4"/>
  <c r="C31" i="4"/>
  <c r="D31" i="4"/>
  <c r="F31" i="4"/>
  <c r="I31" i="4"/>
  <c r="G31" i="4" s="1"/>
  <c r="C30" i="4"/>
  <c r="D30" i="4"/>
  <c r="F30" i="4"/>
  <c r="I30" i="4"/>
  <c r="G30" i="4" s="1"/>
  <c r="C36" i="4"/>
  <c r="D36" i="4"/>
  <c r="F36" i="4"/>
  <c r="I36" i="4"/>
  <c r="G36" i="4" s="1"/>
  <c r="C35" i="4"/>
  <c r="D35" i="4"/>
  <c r="F35" i="4"/>
  <c r="I35" i="4"/>
  <c r="G35" i="4" s="1"/>
  <c r="C28" i="4"/>
  <c r="D28" i="4"/>
  <c r="F28" i="4"/>
  <c r="I28" i="4"/>
  <c r="G28" i="4" s="1"/>
  <c r="C27" i="4"/>
  <c r="D27" i="4"/>
  <c r="F27" i="4"/>
  <c r="I27" i="4"/>
  <c r="G27" i="4" s="1"/>
  <c r="C20" i="4"/>
  <c r="D20" i="4"/>
  <c r="F20" i="4"/>
  <c r="I20" i="4"/>
  <c r="G20" i="4" s="1"/>
  <c r="C23" i="4"/>
  <c r="D23" i="4"/>
  <c r="F23" i="4"/>
  <c r="I23" i="4"/>
  <c r="G23" i="4" s="1"/>
  <c r="C24" i="4"/>
  <c r="D24" i="4"/>
  <c r="F24" i="4"/>
  <c r="I24" i="4"/>
  <c r="G24" i="4" s="1"/>
  <c r="C29" i="4"/>
  <c r="D29" i="4"/>
  <c r="F29" i="4"/>
  <c r="I29" i="4"/>
  <c r="G29" i="4" s="1"/>
  <c r="C25" i="4"/>
  <c r="D25" i="4"/>
  <c r="F25" i="4"/>
  <c r="I25" i="4"/>
  <c r="G25" i="4" s="1"/>
  <c r="C26" i="4"/>
  <c r="D26" i="4"/>
  <c r="F26" i="4"/>
  <c r="I26" i="4"/>
  <c r="G26" i="4" s="1"/>
  <c r="I10" i="4"/>
  <c r="I38" i="4"/>
  <c r="J38" i="4" s="1"/>
  <c r="I11" i="4"/>
  <c r="G11" i="4" s="1"/>
  <c r="I15" i="4"/>
  <c r="I39" i="4"/>
  <c r="G39" i="4" s="1"/>
  <c r="I16" i="4"/>
  <c r="I14" i="4"/>
  <c r="G14" i="4" s="1"/>
  <c r="I17" i="4"/>
  <c r="G17" i="4" s="1"/>
  <c r="I19" i="4"/>
  <c r="G19" i="4" s="1"/>
  <c r="I13" i="4"/>
  <c r="G13" i="4" s="1"/>
  <c r="I34" i="4"/>
  <c r="G34" i="4" s="1"/>
  <c r="I32" i="4"/>
  <c r="G32" i="4" s="1"/>
  <c r="I37" i="4"/>
  <c r="G37" i="4" s="1"/>
  <c r="G16" i="4"/>
  <c r="C14" i="4"/>
  <c r="C17" i="4"/>
  <c r="C19" i="4"/>
  <c r="C13" i="4"/>
  <c r="C34" i="4"/>
  <c r="C32" i="4"/>
  <c r="C37" i="4"/>
  <c r="F39" i="4"/>
  <c r="F16" i="4"/>
  <c r="J16" i="4" s="1"/>
  <c r="F14" i="4"/>
  <c r="F17" i="4"/>
  <c r="J17" i="4" s="1"/>
  <c r="F19" i="4"/>
  <c r="F13" i="4"/>
  <c r="F34" i="4"/>
  <c r="F32" i="4"/>
  <c r="F37" i="4"/>
  <c r="D16" i="4"/>
  <c r="D14" i="4"/>
  <c r="D17" i="4"/>
  <c r="D19" i="4"/>
  <c r="D13" i="4"/>
  <c r="D34" i="4"/>
  <c r="D32" i="4"/>
  <c r="D37" i="4"/>
  <c r="C39" i="4"/>
  <c r="C16" i="4"/>
  <c r="D9" i="4"/>
  <c r="D10" i="4"/>
  <c r="D38" i="4"/>
  <c r="I9" i="4"/>
  <c r="G10" i="4"/>
  <c r="G9" i="4"/>
  <c r="F9" i="4"/>
  <c r="F10" i="4"/>
  <c r="G15" i="4"/>
  <c r="F15" i="4"/>
  <c r="C15" i="4"/>
  <c r="F11" i="4"/>
  <c r="D11" i="4"/>
  <c r="C11" i="4"/>
  <c r="C38" i="4"/>
  <c r="C10" i="4"/>
  <c r="C9" i="4"/>
  <c r="G11" i="1"/>
  <c r="E14" i="1"/>
  <c r="F14" i="1"/>
  <c r="D14" i="1"/>
  <c r="I11" i="1"/>
  <c r="I12" i="1"/>
  <c r="G12" i="1" s="1"/>
  <c r="I16" i="1"/>
  <c r="I15" i="1"/>
  <c r="I14" i="1"/>
  <c r="I13" i="1"/>
  <c r="G13" i="1" s="1"/>
  <c r="I27" i="1"/>
  <c r="I28" i="1"/>
  <c r="I29" i="1"/>
  <c r="I26" i="1"/>
  <c r="D26" i="1"/>
  <c r="C13" i="1"/>
  <c r="C12" i="1"/>
  <c r="C11" i="1"/>
  <c r="C9" i="1"/>
  <c r="C23" i="1"/>
  <c r="C24" i="1"/>
  <c r="C25" i="1"/>
  <c r="C26" i="1"/>
  <c r="C22" i="1"/>
  <c r="E25" i="1"/>
  <c r="E26" i="1"/>
  <c r="F26" i="1" s="1"/>
  <c r="E27" i="1"/>
  <c r="E28" i="1"/>
  <c r="E29" i="1"/>
  <c r="E22" i="1"/>
  <c r="E23" i="1"/>
  <c r="E24" i="1"/>
  <c r="A29" i="1"/>
  <c r="D29" i="1" s="1"/>
  <c r="A27" i="1"/>
  <c r="D27" i="1" s="1"/>
  <c r="C14" i="1"/>
  <c r="E12" i="1"/>
  <c r="F12" i="1" s="1"/>
  <c r="J12" i="1" s="1"/>
  <c r="E13" i="1"/>
  <c r="F13" i="1" s="1"/>
  <c r="E15" i="1"/>
  <c r="F15" i="1" s="1"/>
  <c r="E16" i="1"/>
  <c r="F16" i="1" s="1"/>
  <c r="E17" i="1"/>
  <c r="F17" i="1" s="1"/>
  <c r="E9" i="1"/>
  <c r="E10" i="1"/>
  <c r="E11" i="1"/>
  <c r="F11" i="1" s="1"/>
  <c r="J11" i="1" s="1"/>
  <c r="A15" i="1"/>
  <c r="A16" i="1" s="1"/>
  <c r="A17" i="1" s="1"/>
  <c r="C17" i="1" s="1"/>
  <c r="A10" i="1"/>
  <c r="C10" i="1" s="1"/>
  <c r="D16" i="1" l="1"/>
  <c r="X11" i="5"/>
  <c r="X13" i="5"/>
  <c r="T10" i="5"/>
  <c r="W10" i="5" s="1"/>
  <c r="D17" i="1"/>
  <c r="D15" i="1"/>
  <c r="J15" i="4"/>
  <c r="X12" i="5"/>
  <c r="X14" i="5"/>
  <c r="J11" i="4"/>
  <c r="J37" i="4"/>
  <c r="J34" i="4"/>
  <c r="J42" i="4"/>
  <c r="J9" i="4"/>
  <c r="G38" i="4"/>
  <c r="J29" i="4"/>
  <c r="J41" i="4"/>
  <c r="J10" i="4"/>
  <c r="J19" i="4"/>
  <c r="J32" i="4"/>
  <c r="J14" i="4"/>
  <c r="J39" i="4"/>
  <c r="J24" i="4"/>
  <c r="J26" i="4"/>
  <c r="J25" i="4"/>
  <c r="J23" i="4"/>
  <c r="J20" i="4"/>
  <c r="J27" i="4"/>
  <c r="J28" i="4"/>
  <c r="J35" i="4"/>
  <c r="J36" i="4"/>
  <c r="J30" i="4"/>
  <c r="J31" i="4"/>
  <c r="J13" i="4"/>
  <c r="D15" i="4"/>
  <c r="J13" i="1"/>
  <c r="A28" i="1"/>
  <c r="D28" i="1" s="1"/>
  <c r="F28" i="1"/>
  <c r="F29" i="1"/>
  <c r="F27" i="1"/>
  <c r="C28" i="1"/>
  <c r="C29" i="1"/>
  <c r="C27" i="1"/>
  <c r="C16" i="1"/>
  <c r="C15" i="1"/>
  <c r="D39" i="4" l="1"/>
</calcChain>
</file>

<file path=xl/sharedStrings.xml><?xml version="1.0" encoding="utf-8"?>
<sst xmlns="http://schemas.openxmlformats.org/spreadsheetml/2006/main" count="476" uniqueCount="251">
  <si>
    <t>Mettler Toledo PR 300</t>
  </si>
  <si>
    <t>Waage</t>
  </si>
  <si>
    <t>Datum</t>
  </si>
  <si>
    <t>Uhrzeit</t>
  </si>
  <si>
    <t>Ort</t>
  </si>
  <si>
    <t>bsa Aarau</t>
  </si>
  <si>
    <t>Magnet</t>
  </si>
  <si>
    <t>W-12-N</t>
  </si>
  <si>
    <t>Luft</t>
  </si>
  <si>
    <t>Gewicht [mg]</t>
  </si>
  <si>
    <t>Wasser</t>
  </si>
  <si>
    <t>Conc.
[mol/L]</t>
  </si>
  <si>
    <t>d Gewicht [mg]</t>
  </si>
  <si>
    <r>
      <t>FeCl</t>
    </r>
    <r>
      <rPr>
        <vertAlign val="subscript"/>
        <sz val="11"/>
        <color theme="1"/>
        <rFont val="Calibri"/>
        <family val="2"/>
        <scheme val="minor"/>
      </rPr>
      <t>3</t>
    </r>
  </si>
  <si>
    <r>
      <t>FeSO</t>
    </r>
    <r>
      <rPr>
        <vertAlign val="subscript"/>
        <sz val="11"/>
        <color theme="1"/>
        <rFont val="Calibri"/>
        <family val="2"/>
        <scheme val="minor"/>
      </rPr>
      <t>4</t>
    </r>
  </si>
  <si>
    <r>
      <t>CuCl</t>
    </r>
    <r>
      <rPr>
        <vertAlign val="subscript"/>
        <sz val="11"/>
        <color theme="1"/>
        <rFont val="Calibri"/>
        <family val="2"/>
        <scheme val="minor"/>
      </rPr>
      <t>2</t>
    </r>
  </si>
  <si>
    <t>FeSCN</t>
  </si>
  <si>
    <t>S-30-15-N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</si>
  <si>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m/M</t>
    </r>
  </si>
  <si>
    <t>Unpaired spins</t>
  </si>
  <si>
    <t>N*(N+2)</t>
  </si>
  <si>
    <t>Molar susceptib</t>
  </si>
  <si>
    <t>FeCl3</t>
  </si>
  <si>
    <t>FeSO4</t>
  </si>
  <si>
    <t>MnCl2</t>
  </si>
  <si>
    <t>H2O</t>
  </si>
  <si>
    <t>CoCl2</t>
  </si>
  <si>
    <t>CuNO3</t>
  </si>
  <si>
    <t>CeSO4</t>
  </si>
  <si>
    <t>NiSO4</t>
  </si>
  <si>
    <t>ZnSO4</t>
  </si>
  <si>
    <t>BaCl2</t>
  </si>
  <si>
    <t>MnSO4</t>
  </si>
  <si>
    <t>AgNo3</t>
  </si>
  <si>
    <t>Fest</t>
  </si>
  <si>
    <t>CuCl2</t>
  </si>
  <si>
    <t>NiSO4*7H2O</t>
  </si>
  <si>
    <t>NaCl</t>
  </si>
  <si>
    <t>MnO2</t>
  </si>
  <si>
    <t>Fe2(SO4)3</t>
  </si>
  <si>
    <t>K4[Fe(CN)6]x3H2O</t>
  </si>
  <si>
    <t>K3[Fe(CN)6]</t>
  </si>
  <si>
    <t>K4[Fe(CN)6]</t>
  </si>
  <si>
    <t>Fe(SO4)</t>
  </si>
  <si>
    <t>CuSO4</t>
  </si>
  <si>
    <t>Fluor (F)</t>
  </si>
  <si>
    <r>
      <t>F</t>
    </r>
    <r>
      <rPr>
        <vertAlign val="subscript"/>
        <sz val="11"/>
        <color theme="1"/>
        <rFont val="Calibri"/>
        <family val="2"/>
        <scheme val="minor"/>
      </rPr>
      <t>2</t>
    </r>
  </si>
  <si>
    <r>
      <t>+ 2 e</t>
    </r>
    <r>
      <rPr>
        <vertAlign val="superscript"/>
        <sz val="11"/>
        <color theme="1"/>
        <rFont val="Calibri"/>
        <family val="2"/>
        <scheme val="minor"/>
      </rPr>
      <t>−</t>
    </r>
  </si>
  <si>
    <r>
      <t>⇌ 2 F</t>
    </r>
    <r>
      <rPr>
        <vertAlign val="superscript"/>
        <sz val="11"/>
        <color theme="1"/>
        <rFont val="Calibri"/>
        <family val="2"/>
        <scheme val="minor"/>
      </rPr>
      <t>−</t>
    </r>
  </si>
  <si>
    <t>+2,87 V</t>
  </si>
  <si>
    <t>Sauerstoff (O)</t>
  </si>
  <si>
    <r>
      <t>S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8</t>
    </r>
    <r>
      <rPr>
        <vertAlign val="superscript"/>
        <sz val="11"/>
        <color theme="1"/>
        <rFont val="Calibri"/>
        <family val="2"/>
        <scheme val="minor"/>
      </rPr>
      <t>2−</t>
    </r>
  </si>
  <si>
    <r>
      <t>⇌ 2 SO</t>
    </r>
    <r>
      <rPr>
        <vertAlign val="subscript"/>
        <sz val="11"/>
        <color theme="1"/>
        <rFont val="Calibri"/>
        <family val="2"/>
        <scheme val="minor"/>
      </rPr>
      <t>4</t>
    </r>
    <r>
      <rPr>
        <vertAlign val="superscript"/>
        <sz val="11"/>
        <color theme="1"/>
        <rFont val="Calibri"/>
        <family val="2"/>
        <scheme val="minor"/>
      </rPr>
      <t>2−</t>
    </r>
  </si>
  <si>
    <t>+2,00 V</t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</si>
  <si>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+ 2 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O</t>
    </r>
    <r>
      <rPr>
        <vertAlign val="superscript"/>
        <sz val="11"/>
        <color theme="1"/>
        <rFont val="Calibri"/>
        <family val="2"/>
        <scheme val="minor"/>
      </rPr>
      <t>+</t>
    </r>
  </si>
  <si>
    <r>
      <t>⇌ 4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</si>
  <si>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+1,78 V</t>
  </si>
  <si>
    <t>Gold (Au)</t>
  </si>
  <si>
    <r>
      <t>Au</t>
    </r>
    <r>
      <rPr>
        <vertAlign val="superscript"/>
        <sz val="11"/>
        <color theme="1"/>
        <rFont val="Calibri"/>
        <family val="2"/>
        <scheme val="minor"/>
      </rPr>
      <t>+</t>
    </r>
  </si>
  <si>
    <r>
      <t>+ e</t>
    </r>
    <r>
      <rPr>
        <vertAlign val="superscript"/>
        <sz val="11"/>
        <color theme="1"/>
        <rFont val="Calibri"/>
        <family val="2"/>
        <scheme val="minor"/>
      </rPr>
      <t>−</t>
    </r>
  </si>
  <si>
    <t>⇌ Au</t>
  </si>
  <si>
    <t>+1,69 V[1]</t>
  </si>
  <si>
    <r>
      <t>Au</t>
    </r>
    <r>
      <rPr>
        <vertAlign val="superscript"/>
        <sz val="11"/>
        <color theme="1"/>
        <rFont val="Calibri"/>
        <family val="2"/>
        <scheme val="minor"/>
      </rPr>
      <t>3+</t>
    </r>
  </si>
  <si>
    <r>
      <t>+ 3 e</t>
    </r>
    <r>
      <rPr>
        <vertAlign val="superscript"/>
        <sz val="11"/>
        <color theme="1"/>
        <rFont val="Calibri"/>
        <family val="2"/>
        <scheme val="minor"/>
      </rPr>
      <t>−</t>
    </r>
  </si>
  <si>
    <t>+1,50 V[2]</t>
  </si>
  <si>
    <r>
      <t>Au</t>
    </r>
    <r>
      <rPr>
        <vertAlign val="superscript"/>
        <sz val="11"/>
        <color theme="1"/>
        <rFont val="Calibri"/>
        <family val="2"/>
        <scheme val="minor"/>
      </rPr>
      <t>2+</t>
    </r>
  </si>
  <si>
    <t>+1,40 V</t>
  </si>
  <si>
    <t>Chlor (Cl)</t>
  </si>
  <si>
    <r>
      <t>Cl</t>
    </r>
    <r>
      <rPr>
        <vertAlign val="subscript"/>
        <sz val="11"/>
        <color theme="1"/>
        <rFont val="Calibri"/>
        <family val="2"/>
        <scheme val="minor"/>
      </rPr>
      <t>2</t>
    </r>
  </si>
  <si>
    <r>
      <t>⇌ 2 Cl</t>
    </r>
    <r>
      <rPr>
        <vertAlign val="superscript"/>
        <sz val="11"/>
        <color theme="1"/>
        <rFont val="Calibri"/>
        <family val="2"/>
        <scheme val="minor"/>
      </rPr>
      <t>−</t>
    </r>
  </si>
  <si>
    <t>+1,36 V</t>
  </si>
  <si>
    <t>Chrom (Cr)</t>
  </si>
  <si>
    <r>
      <t>Cr</t>
    </r>
    <r>
      <rPr>
        <vertAlign val="superscript"/>
        <sz val="11"/>
        <color theme="1"/>
        <rFont val="Calibri"/>
        <family val="2"/>
        <scheme val="minor"/>
      </rPr>
      <t>6+</t>
    </r>
  </si>
  <si>
    <r>
      <t>+ 3 e</t>
    </r>
    <r>
      <rPr>
        <vertAlign val="superscript"/>
        <sz val="11"/>
        <color theme="1"/>
        <rFont val="Calibri"/>
        <family val="2"/>
        <scheme val="minor"/>
      </rPr>
      <t>-</t>
    </r>
  </si>
  <si>
    <r>
      <t>⇌ Cr</t>
    </r>
    <r>
      <rPr>
        <vertAlign val="superscript"/>
        <sz val="11"/>
        <color theme="1"/>
        <rFont val="Calibri"/>
        <family val="2"/>
        <scheme val="minor"/>
      </rPr>
      <t>3+</t>
    </r>
  </si>
  <si>
    <t>+1,33 V</t>
  </si>
  <si>
    <r>
      <t>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+ 4 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O</t>
    </r>
    <r>
      <rPr>
        <vertAlign val="superscript"/>
        <sz val="11"/>
        <color theme="1"/>
        <rFont val="Calibri"/>
        <family val="2"/>
        <scheme val="minor"/>
      </rPr>
      <t>+</t>
    </r>
  </si>
  <si>
    <r>
      <t>+ 4 e</t>
    </r>
    <r>
      <rPr>
        <vertAlign val="superscript"/>
        <sz val="11"/>
        <color theme="1"/>
        <rFont val="Calibri"/>
        <family val="2"/>
        <scheme val="minor"/>
      </rPr>
      <t>−</t>
    </r>
  </si>
  <si>
    <r>
      <t>⇌ 6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</si>
  <si>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+1,23 V</t>
  </si>
  <si>
    <t>Platin (Pt)</t>
  </si>
  <si>
    <r>
      <t>Pt</t>
    </r>
    <r>
      <rPr>
        <vertAlign val="superscript"/>
        <sz val="11"/>
        <color theme="1"/>
        <rFont val="Calibri"/>
        <family val="2"/>
        <scheme val="minor"/>
      </rPr>
      <t>2+</t>
    </r>
  </si>
  <si>
    <t>⇌ Pt</t>
  </si>
  <si>
    <t>+1,20 V</t>
  </si>
  <si>
    <t>Brom (Br)</t>
  </si>
  <si>
    <r>
      <t>Br</t>
    </r>
    <r>
      <rPr>
        <vertAlign val="subscript"/>
        <sz val="11"/>
        <color theme="1"/>
        <rFont val="Calibri"/>
        <family val="2"/>
        <scheme val="minor"/>
      </rPr>
      <t>2</t>
    </r>
  </si>
  <si>
    <r>
      <t>⇌ 2 Br</t>
    </r>
    <r>
      <rPr>
        <vertAlign val="superscript"/>
        <sz val="11"/>
        <color theme="1"/>
        <rFont val="Calibri"/>
        <family val="2"/>
        <scheme val="minor"/>
      </rPr>
      <t>−</t>
    </r>
  </si>
  <si>
    <t>+1,07 V</t>
  </si>
  <si>
    <t>Quecksilber (Hg)</t>
  </si>
  <si>
    <r>
      <t>Hg</t>
    </r>
    <r>
      <rPr>
        <vertAlign val="superscript"/>
        <sz val="11"/>
        <color theme="1"/>
        <rFont val="Calibri"/>
        <family val="2"/>
        <scheme val="minor"/>
      </rPr>
      <t>2+</t>
    </r>
  </si>
  <si>
    <t>⇌ Hg</t>
  </si>
  <si>
    <t>+0,85 V</t>
  </si>
  <si>
    <t>Silber (Ag)</t>
  </si>
  <si>
    <r>
      <t>Ag</t>
    </r>
    <r>
      <rPr>
        <vertAlign val="superscript"/>
        <sz val="11"/>
        <color theme="1"/>
        <rFont val="Calibri"/>
        <family val="2"/>
        <scheme val="minor"/>
      </rPr>
      <t>+</t>
    </r>
  </si>
  <si>
    <t>⇌ Ag</t>
  </si>
  <si>
    <t>+0,80 V</t>
  </si>
  <si>
    <t>Eisen (Fe)</t>
  </si>
  <si>
    <r>
      <t>Fe</t>
    </r>
    <r>
      <rPr>
        <vertAlign val="superscript"/>
        <sz val="11"/>
        <color theme="1"/>
        <rFont val="Calibri"/>
        <family val="2"/>
        <scheme val="minor"/>
      </rPr>
      <t>3+</t>
    </r>
  </si>
  <si>
    <r>
      <t>⇌ Fe</t>
    </r>
    <r>
      <rPr>
        <vertAlign val="superscript"/>
        <sz val="11"/>
        <color theme="1"/>
        <rFont val="Calibri"/>
        <family val="2"/>
        <scheme val="minor"/>
      </rPr>
      <t>2+</t>
    </r>
  </si>
  <si>
    <t>+0,77 V</t>
  </si>
  <si>
    <t>Iod (I)</t>
  </si>
  <si>
    <r>
      <t>I</t>
    </r>
    <r>
      <rPr>
        <vertAlign val="subscript"/>
        <sz val="11"/>
        <color theme="1"/>
        <rFont val="Calibri"/>
        <family val="2"/>
        <scheme val="minor"/>
      </rPr>
      <t>2</t>
    </r>
  </si>
  <si>
    <r>
      <t>⇌ 2 I</t>
    </r>
    <r>
      <rPr>
        <vertAlign val="superscript"/>
        <sz val="11"/>
        <color theme="1"/>
        <rFont val="Calibri"/>
        <family val="2"/>
        <scheme val="minor"/>
      </rPr>
      <t>−</t>
    </r>
  </si>
  <si>
    <t>+0,53 V</t>
  </si>
  <si>
    <t>Kupfer (Cu)</t>
  </si>
  <si>
    <r>
      <t>Cu</t>
    </r>
    <r>
      <rPr>
        <vertAlign val="superscript"/>
        <sz val="11"/>
        <color theme="1"/>
        <rFont val="Calibri"/>
        <family val="2"/>
        <scheme val="minor"/>
      </rPr>
      <t>+</t>
    </r>
  </si>
  <si>
    <t>⇌ Cu</t>
  </si>
  <si>
    <t>+0,52 V</t>
  </si>
  <si>
    <r>
      <t>[Fe(CN)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]</t>
    </r>
    <r>
      <rPr>
        <vertAlign val="superscript"/>
        <sz val="11"/>
        <color theme="1"/>
        <rFont val="Calibri"/>
        <family val="2"/>
        <scheme val="minor"/>
      </rPr>
      <t>3−</t>
    </r>
  </si>
  <si>
    <r>
      <t>⇌ [Fe(CN)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]</t>
    </r>
    <r>
      <rPr>
        <vertAlign val="superscript"/>
        <sz val="11"/>
        <color theme="1"/>
        <rFont val="Calibri"/>
        <family val="2"/>
        <scheme val="minor"/>
      </rPr>
      <t>4−</t>
    </r>
  </si>
  <si>
    <t>+0,361 V</t>
  </si>
  <si>
    <r>
      <t>Cu</t>
    </r>
    <r>
      <rPr>
        <vertAlign val="superscript"/>
        <sz val="11"/>
        <color theme="1"/>
        <rFont val="Calibri"/>
        <family val="2"/>
        <scheme val="minor"/>
      </rPr>
      <t>2+</t>
    </r>
  </si>
  <si>
    <t>+0,35 V</t>
  </si>
  <si>
    <r>
      <t>⇌ Cu</t>
    </r>
    <r>
      <rPr>
        <vertAlign val="superscript"/>
        <sz val="11"/>
        <color theme="1"/>
        <rFont val="Calibri"/>
        <family val="2"/>
        <scheme val="minor"/>
      </rPr>
      <t>+</t>
    </r>
  </si>
  <si>
    <t>+0,16 V</t>
  </si>
  <si>
    <t>Zinn (Sn)</t>
  </si>
  <si>
    <r>
      <t>Sn</t>
    </r>
    <r>
      <rPr>
        <vertAlign val="superscript"/>
        <sz val="11"/>
        <color theme="1"/>
        <rFont val="Calibri"/>
        <family val="2"/>
        <scheme val="minor"/>
      </rPr>
      <t>4+</t>
    </r>
  </si>
  <si>
    <r>
      <t>⇌ Sn</t>
    </r>
    <r>
      <rPr>
        <vertAlign val="superscript"/>
        <sz val="11"/>
        <color theme="1"/>
        <rFont val="Calibri"/>
        <family val="2"/>
        <scheme val="minor"/>
      </rPr>
      <t>2+</t>
    </r>
  </si>
  <si>
    <t>+0,15 V</t>
  </si>
  <si>
    <t>Wasserstoff (H2)</t>
  </si>
  <si>
    <r>
      <t>2 H</t>
    </r>
    <r>
      <rPr>
        <b/>
        <vertAlign val="superscript"/>
        <sz val="11"/>
        <color theme="1"/>
        <rFont val="Calibri"/>
        <family val="2"/>
        <scheme val="minor"/>
      </rPr>
      <t>+</t>
    </r>
  </si>
  <si>
    <r>
      <t>+ 2 e</t>
    </r>
    <r>
      <rPr>
        <b/>
        <vertAlign val="superscript"/>
        <sz val="11"/>
        <color theme="1"/>
        <rFont val="Calibri"/>
        <family val="2"/>
        <scheme val="minor"/>
      </rPr>
      <t>−</t>
    </r>
  </si>
  <si>
    <r>
      <t xml:space="preserve">⇌ 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</si>
  <si>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⇌ Fe</t>
  </si>
  <si>
    <t>−0,04 V</t>
  </si>
  <si>
    <t>Blei (Pb)</t>
  </si>
  <si>
    <r>
      <t>Pb</t>
    </r>
    <r>
      <rPr>
        <vertAlign val="superscript"/>
        <sz val="11"/>
        <color theme="1"/>
        <rFont val="Calibri"/>
        <family val="2"/>
        <scheme val="minor"/>
      </rPr>
      <t>2+</t>
    </r>
  </si>
  <si>
    <t>⇌ Pb</t>
  </si>
  <si>
    <t>−0,13 V</t>
  </si>
  <si>
    <r>
      <t>Sn</t>
    </r>
    <r>
      <rPr>
        <vertAlign val="superscript"/>
        <sz val="11"/>
        <color theme="1"/>
        <rFont val="Calibri"/>
        <family val="2"/>
        <scheme val="minor"/>
      </rPr>
      <t>2+</t>
    </r>
  </si>
  <si>
    <t>⇌ Sn</t>
  </si>
  <si>
    <t>−0,14 V</t>
  </si>
  <si>
    <t>Molybdän (Mo)</t>
  </si>
  <si>
    <r>
      <t>Mo</t>
    </r>
    <r>
      <rPr>
        <vertAlign val="superscript"/>
        <sz val="11"/>
        <color theme="1"/>
        <rFont val="Calibri"/>
        <family val="2"/>
        <scheme val="minor"/>
      </rPr>
      <t>3+</t>
    </r>
  </si>
  <si>
    <t>⇌ Mo</t>
  </si>
  <si>
    <t>−0,20 V</t>
  </si>
  <si>
    <t>Nickel (Ni)</t>
  </si>
  <si>
    <r>
      <t>Ni</t>
    </r>
    <r>
      <rPr>
        <vertAlign val="superscript"/>
        <sz val="11"/>
        <color theme="1"/>
        <rFont val="Calibri"/>
        <family val="2"/>
        <scheme val="minor"/>
      </rPr>
      <t>2+</t>
    </r>
  </si>
  <si>
    <t>⇌ Ni</t>
  </si>
  <si>
    <t>−0,23 V</t>
  </si>
  <si>
    <t>Cobalt (Co)</t>
  </si>
  <si>
    <r>
      <t>Co</t>
    </r>
    <r>
      <rPr>
        <vertAlign val="superscript"/>
        <sz val="11"/>
        <color theme="1"/>
        <rFont val="Calibri"/>
        <family val="2"/>
        <scheme val="minor"/>
      </rPr>
      <t>2+</t>
    </r>
  </si>
  <si>
    <t>⇌ Co</t>
  </si>
  <si>
    <t>−0,28 V</t>
  </si>
  <si>
    <t>Cadmium (Cd)</t>
  </si>
  <si>
    <r>
      <t>Cd</t>
    </r>
    <r>
      <rPr>
        <vertAlign val="superscript"/>
        <sz val="11"/>
        <color theme="1"/>
        <rFont val="Calibri"/>
        <family val="2"/>
        <scheme val="minor"/>
      </rPr>
      <t>2+</t>
    </r>
  </si>
  <si>
    <t>⇌ Cd</t>
  </si>
  <si>
    <t>−0,40 V</t>
  </si>
  <si>
    <r>
      <t>Fe</t>
    </r>
    <r>
      <rPr>
        <vertAlign val="superscript"/>
        <sz val="11"/>
        <color theme="1"/>
        <rFont val="Calibri"/>
        <family val="2"/>
        <scheme val="minor"/>
      </rPr>
      <t>2+</t>
    </r>
  </si>
  <si>
    <t>−0,44 V</t>
  </si>
  <si>
    <t>Schwefel (S)</t>
  </si>
  <si>
    <t>S</t>
  </si>
  <si>
    <r>
      <t>⇌ S</t>
    </r>
    <r>
      <rPr>
        <vertAlign val="superscript"/>
        <sz val="11"/>
        <color theme="1"/>
        <rFont val="Calibri"/>
        <family val="2"/>
        <scheme val="minor"/>
      </rPr>
      <t>2−</t>
    </r>
  </si>
  <si>
    <t>−0,48 V</t>
  </si>
  <si>
    <r>
      <t>NiO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+ 2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</si>
  <si>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⇌ Ni(OH)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+ 2 OH</t>
    </r>
    <r>
      <rPr>
        <vertAlign val="superscript"/>
        <sz val="11"/>
        <color theme="1"/>
        <rFont val="Calibri"/>
        <family val="2"/>
        <scheme val="minor"/>
      </rPr>
      <t>−</t>
    </r>
  </si>
  <si>
    <t>−0,49 V</t>
  </si>
  <si>
    <r>
      <t>Cr</t>
    </r>
    <r>
      <rPr>
        <vertAlign val="superscript"/>
        <sz val="11"/>
        <color theme="1"/>
        <rFont val="Calibri"/>
        <family val="2"/>
        <scheme val="minor"/>
      </rPr>
      <t>3+</t>
    </r>
  </si>
  <si>
    <t>⇌ Cr</t>
  </si>
  <si>
    <t>−0,76 V[3]</t>
  </si>
  <si>
    <t>Zink (Zn)</t>
  </si>
  <si>
    <r>
      <t>Zn</t>
    </r>
    <r>
      <rPr>
        <vertAlign val="superscript"/>
        <sz val="11"/>
        <color theme="1"/>
        <rFont val="Calibri"/>
        <family val="2"/>
        <scheme val="minor"/>
      </rPr>
      <t>2+</t>
    </r>
  </si>
  <si>
    <t>⇌ Zn</t>
  </si>
  <si>
    <t>−0,76 V</t>
  </si>
  <si>
    <r>
      <t>2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</si>
  <si>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⇌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+ 2 OH</t>
    </r>
    <r>
      <rPr>
        <vertAlign val="superscript"/>
        <sz val="11"/>
        <color theme="1"/>
        <rFont val="Calibri"/>
        <family val="2"/>
        <scheme val="minor"/>
      </rPr>
      <t>−</t>
    </r>
  </si>
  <si>
    <t>−0,83 V</t>
  </si>
  <si>
    <r>
      <t>Cr</t>
    </r>
    <r>
      <rPr>
        <vertAlign val="superscript"/>
        <sz val="11"/>
        <color theme="1"/>
        <rFont val="Calibri"/>
        <family val="2"/>
        <scheme val="minor"/>
      </rPr>
      <t>2+</t>
    </r>
  </si>
  <si>
    <t>−0,91 V</t>
  </si>
  <si>
    <t>Niob (Nb)</t>
  </si>
  <si>
    <r>
      <t>Nb</t>
    </r>
    <r>
      <rPr>
        <vertAlign val="superscript"/>
        <sz val="11"/>
        <color theme="1"/>
        <rFont val="Calibri"/>
        <family val="2"/>
        <scheme val="minor"/>
      </rPr>
      <t>3+</t>
    </r>
  </si>
  <si>
    <t>⇌ Nb</t>
  </si>
  <si>
    <t>−1,099 V</t>
  </si>
  <si>
    <t>Vanadium (V)</t>
  </si>
  <si>
    <r>
      <t>V</t>
    </r>
    <r>
      <rPr>
        <vertAlign val="superscript"/>
        <sz val="11"/>
        <color theme="1"/>
        <rFont val="Calibri"/>
        <family val="2"/>
        <scheme val="minor"/>
      </rPr>
      <t>2+</t>
    </r>
  </si>
  <si>
    <t>⇌ V</t>
  </si>
  <si>
    <t>−1,17 V</t>
  </si>
  <si>
    <t>Mangan (Mn)</t>
  </si>
  <si>
    <r>
      <t>Mn</t>
    </r>
    <r>
      <rPr>
        <vertAlign val="superscript"/>
        <sz val="11"/>
        <color theme="1"/>
        <rFont val="Calibri"/>
        <family val="2"/>
        <scheme val="minor"/>
      </rPr>
      <t>2+</t>
    </r>
  </si>
  <si>
    <t>⇌ Mn</t>
  </si>
  <si>
    <t>−1,18 V</t>
  </si>
  <si>
    <t>Titan (Ti)</t>
  </si>
  <si>
    <r>
      <t>Ti</t>
    </r>
    <r>
      <rPr>
        <vertAlign val="superscript"/>
        <sz val="11"/>
        <color theme="1"/>
        <rFont val="Calibri"/>
        <family val="2"/>
        <scheme val="minor"/>
      </rPr>
      <t>3+</t>
    </r>
  </si>
  <si>
    <t>⇌ Ti</t>
  </si>
  <si>
    <t>−1,21 V</t>
  </si>
  <si>
    <t>Aluminium (Al)</t>
  </si>
  <si>
    <r>
      <t>Al</t>
    </r>
    <r>
      <rPr>
        <vertAlign val="superscript"/>
        <sz val="11"/>
        <color theme="1"/>
        <rFont val="Calibri"/>
        <family val="2"/>
        <scheme val="minor"/>
      </rPr>
      <t>3+</t>
    </r>
  </si>
  <si>
    <t>⇌ Al</t>
  </si>
  <si>
    <t>−1,66 V</t>
  </si>
  <si>
    <r>
      <t>Ti</t>
    </r>
    <r>
      <rPr>
        <vertAlign val="superscript"/>
        <sz val="11"/>
        <color theme="1"/>
        <rFont val="Calibri"/>
        <family val="2"/>
        <scheme val="minor"/>
      </rPr>
      <t>2+</t>
    </r>
  </si>
  <si>
    <t>−1,77 V</t>
  </si>
  <si>
    <t>Beryllium (Be)</t>
  </si>
  <si>
    <r>
      <t>Be</t>
    </r>
    <r>
      <rPr>
        <vertAlign val="superscript"/>
        <sz val="11"/>
        <color theme="1"/>
        <rFont val="Calibri"/>
        <family val="2"/>
        <scheme val="minor"/>
      </rPr>
      <t>2+</t>
    </r>
  </si>
  <si>
    <t>⇌ Be</t>
  </si>
  <si>
    <t>−1,85 V</t>
  </si>
  <si>
    <t>Magnesium (Mg)</t>
  </si>
  <si>
    <r>
      <t>Mg</t>
    </r>
    <r>
      <rPr>
        <vertAlign val="superscript"/>
        <sz val="11"/>
        <color theme="1"/>
        <rFont val="Calibri"/>
        <family val="2"/>
        <scheme val="minor"/>
      </rPr>
      <t>2+</t>
    </r>
  </si>
  <si>
    <t>⇌ Mg</t>
  </si>
  <si>
    <t>−2,372 V[4]</t>
  </si>
  <si>
    <t>Cer (Ce)</t>
  </si>
  <si>
    <r>
      <t>Ce</t>
    </r>
    <r>
      <rPr>
        <vertAlign val="superscript"/>
        <sz val="11"/>
        <color theme="1"/>
        <rFont val="Calibri"/>
        <family val="2"/>
        <scheme val="minor"/>
      </rPr>
      <t>3+</t>
    </r>
  </si>
  <si>
    <t>⇌ Ce</t>
  </si>
  <si>
    <t>−2,483 V</t>
  </si>
  <si>
    <t>Lanthan (La)</t>
  </si>
  <si>
    <r>
      <t>La</t>
    </r>
    <r>
      <rPr>
        <vertAlign val="superscript"/>
        <sz val="11"/>
        <color theme="1"/>
        <rFont val="Calibri"/>
        <family val="2"/>
        <scheme val="minor"/>
      </rPr>
      <t>3+</t>
    </r>
  </si>
  <si>
    <t>⇌ La</t>
  </si>
  <si>
    <t>−2,522 V</t>
  </si>
  <si>
    <t>Natrium (Na)</t>
  </si>
  <si>
    <r>
      <t>Na</t>
    </r>
    <r>
      <rPr>
        <vertAlign val="superscript"/>
        <sz val="11"/>
        <color theme="1"/>
        <rFont val="Calibri"/>
        <family val="2"/>
        <scheme val="minor"/>
      </rPr>
      <t>+</t>
    </r>
  </si>
  <si>
    <t>⇌ Na</t>
  </si>
  <si>
    <t>−2,71 V</t>
  </si>
  <si>
    <t>Calcium (Ca)</t>
  </si>
  <si>
    <r>
      <t>Ca</t>
    </r>
    <r>
      <rPr>
        <vertAlign val="superscript"/>
        <sz val="11"/>
        <color theme="1"/>
        <rFont val="Calibri"/>
        <family val="2"/>
        <scheme val="minor"/>
      </rPr>
      <t>2+</t>
    </r>
  </si>
  <si>
    <t>⇌ Ca</t>
  </si>
  <si>
    <t>−2,76 V</t>
  </si>
  <si>
    <t>Barium (Ba)</t>
  </si>
  <si>
    <r>
      <t>Ba</t>
    </r>
    <r>
      <rPr>
        <vertAlign val="superscript"/>
        <sz val="11"/>
        <color theme="1"/>
        <rFont val="Calibri"/>
        <family val="2"/>
        <scheme val="minor"/>
      </rPr>
      <t>2+</t>
    </r>
  </si>
  <si>
    <t>⇌ Ba</t>
  </si>
  <si>
    <t>−2,90 V</t>
  </si>
  <si>
    <t>Kalium (K)</t>
  </si>
  <si>
    <r>
      <t>K</t>
    </r>
    <r>
      <rPr>
        <vertAlign val="superscript"/>
        <sz val="11"/>
        <color theme="1"/>
        <rFont val="Calibri"/>
        <family val="2"/>
        <scheme val="minor"/>
      </rPr>
      <t>+</t>
    </r>
  </si>
  <si>
    <t>⇌ K</t>
  </si>
  <si>
    <t>−2,92 V</t>
  </si>
  <si>
    <t>Lithium (Li)</t>
  </si>
  <si>
    <r>
      <t>Li</t>
    </r>
    <r>
      <rPr>
        <vertAlign val="superscript"/>
        <sz val="11"/>
        <color theme="1"/>
        <rFont val="Calibri"/>
        <family val="2"/>
        <scheme val="minor"/>
      </rPr>
      <t>+</t>
    </r>
  </si>
  <si>
    <t>⇌ Li</t>
  </si>
  <si>
    <t>−3,05 V</t>
  </si>
  <si>
    <t>Leer</t>
  </si>
  <si>
    <t>No</t>
  </si>
  <si>
    <t>Lösung</t>
  </si>
  <si>
    <t>LowSpin</t>
  </si>
  <si>
    <t>Superparamagnetisch</t>
  </si>
  <si>
    <r>
      <t>K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[Fe(CN)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]</t>
    </r>
  </si>
  <si>
    <r>
      <t>K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[Fe(CN)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]</t>
    </r>
  </si>
  <si>
    <t>Substanz</t>
  </si>
  <si>
    <r>
      <t>e</t>
    </r>
    <r>
      <rPr>
        <b/>
        <vertAlign val="superscript"/>
        <sz val="11"/>
        <color theme="3"/>
        <rFont val="Calibri"/>
        <family val="2"/>
        <scheme val="minor"/>
      </rPr>
      <t>-</t>
    </r>
  </si>
  <si>
    <r>
      <rPr>
        <b/>
        <sz val="11"/>
        <color theme="3"/>
        <rFont val="Symbol"/>
        <family val="1"/>
        <charset val="2"/>
      </rPr>
      <t>D</t>
    </r>
    <r>
      <rPr>
        <b/>
        <sz val="11"/>
        <color theme="3"/>
        <rFont val="Calibri"/>
        <family val="2"/>
        <scheme val="minor"/>
      </rPr>
      <t>m/conc</t>
    </r>
  </si>
  <si>
    <t>Low spin</t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</si>
  <si>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0</t>
    </r>
  </si>
  <si>
    <r>
      <t>CuNO</t>
    </r>
    <r>
      <rPr>
        <vertAlign val="subscript"/>
        <sz val="11"/>
        <color theme="1"/>
        <rFont val="Calibri"/>
        <family val="2"/>
        <scheme val="minor"/>
      </rPr>
      <t>3</t>
    </r>
  </si>
  <si>
    <r>
      <t>NiSO</t>
    </r>
    <r>
      <rPr>
        <vertAlign val="subscript"/>
        <sz val="11"/>
        <color theme="1"/>
        <rFont val="Calibri"/>
        <family val="2"/>
        <scheme val="minor"/>
      </rPr>
      <t>3</t>
    </r>
  </si>
  <si>
    <r>
      <t>CoCl</t>
    </r>
    <r>
      <rPr>
        <vertAlign val="subscript"/>
        <sz val="11"/>
        <color theme="1"/>
        <rFont val="Calibri"/>
        <family val="2"/>
        <scheme val="minor"/>
      </rPr>
      <t>2</t>
    </r>
  </si>
  <si>
    <r>
      <t>Fe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(SO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3</t>
    </r>
  </si>
  <si>
    <r>
      <t>NiSO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*7H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</si>
  <si>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 xml:space="preserve"> = Steigung</t>
  </si>
  <si>
    <r>
      <t>Calc.e</t>
    </r>
    <r>
      <rPr>
        <b/>
        <vertAlign val="superscript"/>
        <sz val="11"/>
        <color theme="3"/>
        <rFont val="Calibri"/>
        <family val="2"/>
        <scheme val="minor"/>
      </rPr>
      <t>-</t>
    </r>
  </si>
  <si>
    <t>Superparamagnetismus ?</t>
  </si>
  <si>
    <r>
      <t>K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[Fe(CN)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]x3H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</si>
  <si>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MnO</t>
    </r>
    <r>
      <rPr>
        <vertAlign val="subscript"/>
        <sz val="11"/>
        <color theme="1"/>
        <rFont val="Calibri"/>
        <family val="2"/>
        <scheme val="minor"/>
      </rPr>
      <t>2</t>
    </r>
  </si>
  <si>
    <r>
      <t>MnCl</t>
    </r>
    <r>
      <rPr>
        <vertAlign val="subscript"/>
        <sz val="11"/>
        <color theme="1"/>
        <rFont val="Calibri"/>
        <family val="2"/>
        <scheme val="minor"/>
      </rPr>
      <t>2</t>
    </r>
  </si>
  <si>
    <r>
      <t>MnSO</t>
    </r>
    <r>
      <rPr>
        <vertAlign val="subscript"/>
        <sz val="11"/>
        <color theme="1"/>
        <rFont val="Calibri"/>
        <family val="2"/>
        <scheme val="minor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</si>
</sst>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1"/>
      <color theme="3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6"/>
      <color theme="3"/>
      <name val="Calibri"/>
      <family val="2"/>
      <scheme val="minor"/>
    </font>
    <font>
      <b/>
      <vertAlign val="superscript"/>
      <sz val="11"/>
      <color theme="3"/>
      <name val="Calibri"/>
      <family val="2"/>
      <scheme val="minor"/>
    </font>
    <font>
      <b/>
      <sz val="11"/>
      <color theme="3"/>
      <name val="Symbol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14" fontId="0" fillId="0" borderId="0" xfId="0" applyNumberFormat="1"/>
    <xf numFmtId="20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2" fontId="0" fillId="0" borderId="0" xfId="0" applyNumberFormat="1"/>
    <xf numFmtId="0" fontId="3" fillId="0" borderId="0" xfId="0" applyFont="1"/>
    <xf numFmtId="164" fontId="0" fillId="0" borderId="0" xfId="0" applyNumberForma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0" fillId="2" borderId="0" xfId="0" applyFill="1"/>
    <xf numFmtId="0" fontId="0" fillId="0" borderId="0" xfId="0" applyFill="1"/>
    <xf numFmtId="0" fontId="9" fillId="0" borderId="0" xfId="1" applyAlignment="1" applyProtection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4" borderId="0" xfId="0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4" fontId="1" fillId="0" borderId="0" xfId="0" applyNumberFormat="1" applyFont="1"/>
    <xf numFmtId="20" fontId="1" fillId="0" borderId="0" xfId="0" applyNumberFormat="1" applyFon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right"/>
    </xf>
    <xf numFmtId="0" fontId="0" fillId="0" borderId="1" xfId="0" applyBorder="1"/>
    <xf numFmtId="0" fontId="1" fillId="0" borderId="2" xfId="0" applyFont="1" applyBorder="1" applyAlignment="1">
      <alignment wrapText="1"/>
    </xf>
    <xf numFmtId="0" fontId="0" fillId="0" borderId="1" xfId="0" applyFill="1" applyBorder="1" applyAlignment="1">
      <alignment horizontal="right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5" fillId="0" borderId="1" xfId="0" applyFont="1" applyBorder="1"/>
    <xf numFmtId="0" fontId="5" fillId="0" borderId="1" xfId="0" quotePrefix="1" applyFont="1" applyBorder="1"/>
    <xf numFmtId="1" fontId="0" fillId="0" borderId="1" xfId="0" applyNumberForma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right"/>
    </xf>
    <xf numFmtId="0" fontId="0" fillId="6" borderId="1" xfId="0" applyFill="1" applyBorder="1"/>
    <xf numFmtId="0" fontId="0" fillId="0" borderId="6" xfId="0" applyFill="1" applyBorder="1"/>
    <xf numFmtId="0" fontId="10" fillId="5" borderId="3" xfId="0" applyFont="1" applyFill="1" applyBorder="1" applyAlignment="1">
      <alignment horizontal="center"/>
    </xf>
    <xf numFmtId="0" fontId="10" fillId="5" borderId="4" xfId="0" applyFont="1" applyFill="1" applyBorder="1" applyAlignment="1">
      <alignment horizontal="center"/>
    </xf>
    <xf numFmtId="0" fontId="10" fillId="5" borderId="5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2"/>
                </a:solidFill>
              </a:defRPr>
            </a:pPr>
            <a:r>
              <a:rPr lang="de-CH">
                <a:solidFill>
                  <a:schemeClr val="tx2"/>
                </a:solidFill>
              </a:rPr>
              <a:t>Paramagnetismus</a:t>
            </a:r>
            <a:r>
              <a:rPr lang="de-CH" baseline="0">
                <a:solidFill>
                  <a:schemeClr val="tx2"/>
                </a:solidFill>
              </a:rPr>
              <a:t> von FeCl</a:t>
            </a:r>
            <a:r>
              <a:rPr lang="de-CH" baseline="-25000">
                <a:solidFill>
                  <a:schemeClr val="tx2"/>
                </a:solidFill>
              </a:rPr>
              <a:t>3</a:t>
            </a:r>
          </a:p>
        </c:rich>
      </c:tx>
      <c:layout>
        <c:manualLayout>
          <c:xMode val="edge"/>
          <c:yMode val="edge"/>
          <c:x val="0.2084792213473316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03018372703413"/>
          <c:y val="0.13461832895888015"/>
          <c:w val="0.84283092738407728"/>
          <c:h val="0.7440620443277923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3.3180664916885393E-2"/>
                  <c:y val="-0.4991663021289006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800"/>
                  </a:pPr>
                  <a:endParaRPr lang="en-US"/>
                </a:p>
              </c:txPr>
            </c:trendlineLbl>
          </c:trendline>
          <c:xVal>
            <c:numRef>
              <c:f>Sheet1!$D$26:$D$29</c:f>
              <c:numCache>
                <c:formatCode>General</c:formatCode>
                <c:ptCount val="4"/>
                <c:pt idx="0">
                  <c:v>0.2</c:v>
                </c:pt>
                <c:pt idx="1">
                  <c:v>0.1</c:v>
                </c:pt>
                <c:pt idx="2">
                  <c:v>0.05</c:v>
                </c:pt>
                <c:pt idx="3">
                  <c:v>0.03</c:v>
                </c:pt>
              </c:numCache>
            </c:numRef>
          </c:xVal>
          <c:yVal>
            <c:numRef>
              <c:f>Sheet1!$E$26:$E$29</c:f>
              <c:numCache>
                <c:formatCode>General</c:formatCode>
                <c:ptCount val="4"/>
                <c:pt idx="0">
                  <c:v>-113</c:v>
                </c:pt>
                <c:pt idx="1">
                  <c:v>-54</c:v>
                </c:pt>
                <c:pt idx="2">
                  <c:v>-24</c:v>
                </c:pt>
                <c:pt idx="3">
                  <c:v>-14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89568"/>
        <c:axId val="82990144"/>
      </c:scatterChart>
      <c:valAx>
        <c:axId val="82989568"/>
        <c:scaling>
          <c:orientation val="minMax"/>
          <c:max val="0.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CH"/>
                  <a:t>Konzentration</a:t>
                </a:r>
                <a:r>
                  <a:rPr lang="de-CH" baseline="0"/>
                  <a:t> </a:t>
                </a:r>
                <a:r>
                  <a:rPr lang="de-CH"/>
                  <a:t>FeCl</a:t>
                </a:r>
                <a:r>
                  <a:rPr lang="de-CH" baseline="-25000"/>
                  <a:t>3</a:t>
                </a:r>
                <a:r>
                  <a:rPr lang="de-CH" sz="1000" b="1" i="0" u="none" strike="noStrike" baseline="0"/>
                  <a:t> [mol/L]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34116841644794405"/>
              <c:y val="0.9064581510644502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82990144"/>
        <c:crosses val="autoZero"/>
        <c:crossBetween val="midCat"/>
      </c:valAx>
      <c:valAx>
        <c:axId val="82990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CH"/>
                  <a:t>Gewichtsveränderung [mg]</a:t>
                </a:r>
              </a:p>
            </c:rich>
          </c:tx>
          <c:layout>
            <c:manualLayout>
              <c:xMode val="edge"/>
              <c:yMode val="edge"/>
              <c:x val="1.3888888888888892E-2"/>
              <c:y val="0.261313794109069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829895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894051438816415"/>
          <c:y val="0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45135248895132E-2"/>
          <c:y val="9.7376427295507759E-2"/>
          <c:w val="0.90342926172298976"/>
          <c:h val="0.74597958707054912"/>
        </c:manualLayout>
      </c:layout>
      <c:scatterChart>
        <c:scatterStyle val="lineMarker"/>
        <c:varyColors val="0"/>
        <c:ser>
          <c:idx val="0"/>
          <c:order val="0"/>
          <c:tx>
            <c:strRef>
              <c:f>Demo!$I$8</c:f>
              <c:strCache>
                <c:ptCount val="1"/>
                <c:pt idx="0">
                  <c:v>Fest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forward val="50"/>
            <c:intercept val="0"/>
            <c:dispRSqr val="1"/>
            <c:dispEq val="1"/>
            <c:trendlineLbl>
              <c:layout>
                <c:manualLayout>
                  <c:x val="-0.12168520066434493"/>
                  <c:y val="-0.56259200702014511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2"/>
                  </a:solidFill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Demo!$N$11:$N$16</c:f>
            </c:numRef>
          </c:xVal>
          <c:yVal>
            <c:numRef>
              <c:f>Demo!$O$11:$O$16</c:f>
              <c:numCache>
                <c:formatCode>General</c:formatCode>
                <c:ptCount val="6"/>
                <c:pt idx="0">
                  <c:v>35</c:v>
                </c:pt>
                <c:pt idx="1">
                  <c:v>24</c:v>
                </c:pt>
                <c:pt idx="2">
                  <c:v>15</c:v>
                </c:pt>
                <c:pt idx="3">
                  <c:v>8</c:v>
                </c:pt>
                <c:pt idx="4">
                  <c:v>3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91968"/>
        <c:axId val="158195712"/>
      </c:scatterChart>
      <c:valAx>
        <c:axId val="49691968"/>
        <c:scaling>
          <c:orientation val="minMax"/>
          <c:max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>
                    <a:solidFill>
                      <a:schemeClr val="tx2"/>
                    </a:solidFill>
                  </a:defRPr>
                </a:pPr>
                <a:r>
                  <a:rPr lang="de-CH">
                    <a:solidFill>
                      <a:schemeClr val="tx2"/>
                    </a:solidFill>
                  </a:rPr>
                  <a:t>Magnetische</a:t>
                </a:r>
                <a:r>
                  <a:rPr lang="de-CH" baseline="0">
                    <a:solidFill>
                      <a:schemeClr val="tx2"/>
                    </a:solidFill>
                  </a:rPr>
                  <a:t> Kraft [g/mol]</a:t>
                </a:r>
                <a:endParaRPr lang="de-CH">
                  <a:solidFill>
                    <a:schemeClr val="tx2"/>
                  </a:solidFill>
                </a:endParaRPr>
              </a:p>
            </c:rich>
          </c:tx>
          <c:layout>
            <c:manualLayout>
              <c:xMode val="edge"/>
              <c:yMode val="edge"/>
              <c:x val="0.39269228487796531"/>
              <c:y val="0.928382042549309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8195712"/>
        <c:crosses val="autoZero"/>
        <c:crossBetween val="midCat"/>
      </c:valAx>
      <c:valAx>
        <c:axId val="158195712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>
                    <a:solidFill>
                      <a:schemeClr val="tx2"/>
                    </a:solidFill>
                  </a:defRPr>
                </a:pPr>
                <a:r>
                  <a:rPr lang="de-CH">
                    <a:solidFill>
                      <a:schemeClr val="tx2"/>
                    </a:solidFill>
                  </a:rPr>
                  <a:t>N*(N+2)</a:t>
                </a:r>
              </a:p>
            </c:rich>
          </c:tx>
          <c:layout>
            <c:manualLayout>
              <c:xMode val="edge"/>
              <c:yMode val="edge"/>
              <c:x val="2.7798139976111112E-3"/>
              <c:y val="0.3632779946793893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96919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2"/>
                </a:solidFill>
              </a:defRPr>
            </a:pPr>
            <a:r>
              <a:rPr lang="de-CH"/>
              <a:t>Ligandenfeld-Effekt</a:t>
            </a:r>
          </a:p>
        </c:rich>
      </c:tx>
      <c:layout>
        <c:manualLayout>
          <c:xMode val="edge"/>
          <c:yMode val="edge"/>
          <c:x val="0.2960390420076092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2845135248895132E-2"/>
          <c:y val="9.7376427295507759E-2"/>
          <c:w val="0.90342926172298976"/>
          <c:h val="0.74597958707054912"/>
        </c:manualLayout>
      </c:layout>
      <c:scatterChart>
        <c:scatterStyle val="lineMarker"/>
        <c:varyColors val="0"/>
        <c:ser>
          <c:idx val="0"/>
          <c:order val="0"/>
          <c:tx>
            <c:strRef>
              <c:f>Demo!$A$8</c:f>
              <c:strCache>
                <c:ptCount val="1"/>
                <c:pt idx="0">
                  <c:v>Lösung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forward val="50"/>
            <c:intercept val="0"/>
            <c:dispRSqr val="0"/>
            <c:dispEq val="0"/>
          </c:trendline>
          <c:xVal>
            <c:numRef>
              <c:f>Demo!$F$12:$F$17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Demo!$G$12:$G$17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24</c:v>
                </c:pt>
                <c:pt idx="5">
                  <c:v>35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Demo!$I$8</c:f>
              <c:strCache>
                <c:ptCount val="1"/>
                <c:pt idx="0">
                  <c:v>Fest</c:v>
                </c:pt>
              </c:strCache>
            </c:strRef>
          </c:tx>
          <c:spPr>
            <a:ln w="28575">
              <a:noFill/>
            </a:ln>
          </c:spPr>
          <c:xVal>
            <c:numRef>
              <c:f>Demo!$N$11:$N$16</c:f>
            </c:numRef>
          </c:xVal>
          <c:yVal>
            <c:numRef>
              <c:f>Demo!$O$11:$O$16</c:f>
              <c:numCache>
                <c:formatCode>General</c:formatCode>
                <c:ptCount val="6"/>
                <c:pt idx="0">
                  <c:v>35</c:v>
                </c:pt>
                <c:pt idx="1">
                  <c:v>24</c:v>
                </c:pt>
                <c:pt idx="2">
                  <c:v>15</c:v>
                </c:pt>
                <c:pt idx="3">
                  <c:v>8</c:v>
                </c:pt>
                <c:pt idx="4">
                  <c:v>3</c:v>
                </c:pt>
                <c:pt idx="5">
                  <c:v>0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Demo!$Q$8</c:f>
              <c:strCache>
                <c:ptCount val="1"/>
                <c:pt idx="0">
                  <c:v>Low spin</c:v>
                </c:pt>
              </c:strCache>
            </c:strRef>
          </c:tx>
          <c:spPr>
            <a:ln w="28575">
              <a:noFill/>
            </a:ln>
          </c:spPr>
          <c:xVal>
            <c:strRef>
              <c:f>Demo!$V$10:$V$13</c:f>
            </c:strRef>
          </c:xVal>
          <c:yVal>
            <c:numRef>
              <c:f>Demo!$W$10:$W$15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197440"/>
        <c:axId val="158198016"/>
      </c:scatterChart>
      <c:valAx>
        <c:axId val="158197440"/>
        <c:scaling>
          <c:orientation val="minMax"/>
          <c:max val="0"/>
          <c:min val="-25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>
                    <a:solidFill>
                      <a:schemeClr val="tx2"/>
                    </a:solidFill>
                  </a:defRPr>
                </a:pPr>
                <a:r>
                  <a:rPr lang="de-CH">
                    <a:solidFill>
                      <a:schemeClr val="tx2"/>
                    </a:solidFill>
                  </a:rPr>
                  <a:t>Magnetische</a:t>
                </a:r>
                <a:r>
                  <a:rPr lang="de-CH" baseline="0">
                    <a:solidFill>
                      <a:schemeClr val="tx2"/>
                    </a:solidFill>
                  </a:rPr>
                  <a:t> Kraft [g/mol]</a:t>
                </a:r>
                <a:endParaRPr lang="de-CH">
                  <a:solidFill>
                    <a:schemeClr val="tx2"/>
                  </a:solidFill>
                </a:endParaRPr>
              </a:p>
            </c:rich>
          </c:tx>
          <c:layout>
            <c:manualLayout>
              <c:xMode val="edge"/>
              <c:yMode val="edge"/>
              <c:x val="0.39269228487796531"/>
              <c:y val="0.928382042549309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8198016"/>
        <c:crosses val="autoZero"/>
        <c:crossBetween val="midCat"/>
      </c:valAx>
      <c:valAx>
        <c:axId val="158198016"/>
        <c:scaling>
          <c:orientation val="minMax"/>
          <c:max val="20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>
                    <a:solidFill>
                      <a:schemeClr val="tx2"/>
                    </a:solidFill>
                  </a:defRPr>
                </a:pPr>
                <a:r>
                  <a:rPr lang="de-CH">
                    <a:solidFill>
                      <a:schemeClr val="tx2"/>
                    </a:solidFill>
                  </a:rPr>
                  <a:t>N*(N+2)</a:t>
                </a:r>
              </a:p>
            </c:rich>
          </c:tx>
          <c:layout>
            <c:manualLayout>
              <c:xMode val="edge"/>
              <c:yMode val="edge"/>
              <c:x val="2.7798139976111112E-3"/>
              <c:y val="0.3632779946793893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81974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7.8917954591311637E-2"/>
          <c:y val="0.34555060480668115"/>
          <c:w val="0.274857540383667"/>
          <c:h val="0.22351835811443493"/>
        </c:manualLayout>
      </c:layout>
      <c:overlay val="0"/>
      <c:spPr>
        <a:solidFill>
          <a:schemeClr val="bg1"/>
        </a:solidFill>
        <a:ln>
          <a:solidFill>
            <a:schemeClr val="tx2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2"/>
                </a:solidFill>
              </a:defRPr>
            </a:pPr>
            <a:r>
              <a:rPr lang="de-CH"/>
              <a:t>Überraschende</a:t>
            </a:r>
            <a:r>
              <a:rPr lang="de-CH" baseline="0"/>
              <a:t> Resultate mit Mn</a:t>
            </a:r>
            <a:endParaRPr lang="de-CH"/>
          </a:p>
        </c:rich>
      </c:tx>
      <c:layout>
        <c:manualLayout>
          <c:xMode val="edge"/>
          <c:yMode val="edge"/>
          <c:x val="0.1270297484343375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2845135248895132E-2"/>
          <c:y val="9.7376427295507759E-2"/>
          <c:w val="0.90342926172298943"/>
          <c:h val="0.74597958707054934"/>
        </c:manualLayout>
      </c:layout>
      <c:scatterChart>
        <c:scatterStyle val="lineMarker"/>
        <c:varyColors val="0"/>
        <c:ser>
          <c:idx val="0"/>
          <c:order val="0"/>
          <c:tx>
            <c:strRef>
              <c:f>Demo!$A$8</c:f>
              <c:strCache>
                <c:ptCount val="1"/>
                <c:pt idx="0">
                  <c:v>Lösung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forward val="50"/>
            <c:intercept val="0"/>
            <c:dispRSqr val="0"/>
            <c:dispEq val="0"/>
          </c:trendline>
          <c:xVal>
            <c:numRef>
              <c:f>Demo!$F$12:$F$17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Demo!$G$12:$G$17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24</c:v>
                </c:pt>
                <c:pt idx="5">
                  <c:v>35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Demo!$I$8</c:f>
              <c:strCache>
                <c:ptCount val="1"/>
                <c:pt idx="0">
                  <c:v>Fest</c:v>
                </c:pt>
              </c:strCache>
            </c:strRef>
          </c:tx>
          <c:spPr>
            <a:ln w="28575">
              <a:noFill/>
            </a:ln>
          </c:spPr>
          <c:xVal>
            <c:numRef>
              <c:f>Demo!$N$11:$N$16</c:f>
            </c:numRef>
          </c:xVal>
          <c:yVal>
            <c:numRef>
              <c:f>Demo!$O$11:$O$16</c:f>
              <c:numCache>
                <c:formatCode>General</c:formatCode>
                <c:ptCount val="6"/>
                <c:pt idx="0">
                  <c:v>35</c:v>
                </c:pt>
                <c:pt idx="1">
                  <c:v>24</c:v>
                </c:pt>
                <c:pt idx="2">
                  <c:v>15</c:v>
                </c:pt>
                <c:pt idx="3">
                  <c:v>8</c:v>
                </c:pt>
                <c:pt idx="4">
                  <c:v>3</c:v>
                </c:pt>
                <c:pt idx="5">
                  <c:v>0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Demo!$Z$8</c:f>
              <c:strCache>
                <c:ptCount val="1"/>
                <c:pt idx="0">
                  <c:v>Superparamagnetismus ?</c:v>
                </c:pt>
              </c:strCache>
            </c:strRef>
          </c:tx>
          <c:spPr>
            <a:ln w="28575">
              <a:noFill/>
            </a:ln>
          </c:spPr>
          <c:xVal>
            <c:strRef>
              <c:f>Demo!$AE$10:$AE$13</c:f>
            </c:strRef>
          </c:xVal>
          <c:yVal>
            <c:numRef>
              <c:f>Demo!$AF$10:$AF$15</c:f>
              <c:numCache>
                <c:formatCode>General</c:formatCode>
                <c:ptCount val="6"/>
                <c:pt idx="0">
                  <c:v>15</c:v>
                </c:pt>
                <c:pt idx="1">
                  <c:v>35</c:v>
                </c:pt>
                <c:pt idx="2">
                  <c:v>35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200896"/>
        <c:axId val="158201472"/>
      </c:scatterChart>
      <c:valAx>
        <c:axId val="158200896"/>
        <c:scaling>
          <c:orientation val="minMax"/>
          <c:max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>
                    <a:solidFill>
                      <a:schemeClr val="tx2"/>
                    </a:solidFill>
                  </a:defRPr>
                </a:pPr>
                <a:r>
                  <a:rPr lang="de-CH">
                    <a:solidFill>
                      <a:schemeClr val="tx2"/>
                    </a:solidFill>
                  </a:rPr>
                  <a:t>Magnetische</a:t>
                </a:r>
                <a:r>
                  <a:rPr lang="de-CH" baseline="0">
                    <a:solidFill>
                      <a:schemeClr val="tx2"/>
                    </a:solidFill>
                  </a:rPr>
                  <a:t> Kraft [g/mol]</a:t>
                </a:r>
                <a:endParaRPr lang="de-CH">
                  <a:solidFill>
                    <a:schemeClr val="tx2"/>
                  </a:solidFill>
                </a:endParaRPr>
              </a:p>
            </c:rich>
          </c:tx>
          <c:layout>
            <c:manualLayout>
              <c:xMode val="edge"/>
              <c:yMode val="edge"/>
              <c:x val="0.39269228487796543"/>
              <c:y val="0.928382042549309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8201472"/>
        <c:crosses val="autoZero"/>
        <c:crossBetween val="midCat"/>
      </c:valAx>
      <c:valAx>
        <c:axId val="158201472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>
                    <a:solidFill>
                      <a:schemeClr val="tx2"/>
                    </a:solidFill>
                  </a:defRPr>
                </a:pPr>
                <a:r>
                  <a:rPr lang="de-CH">
                    <a:solidFill>
                      <a:schemeClr val="tx2"/>
                    </a:solidFill>
                  </a:rPr>
                  <a:t>N*(N+2)</a:t>
                </a:r>
              </a:p>
            </c:rich>
          </c:tx>
          <c:layout>
            <c:manualLayout>
              <c:xMode val="edge"/>
              <c:yMode val="edge"/>
              <c:x val="2.7798139976111112E-3"/>
              <c:y val="0.3632779946793893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8200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8.788745140304359E-2"/>
          <c:y val="0.5882813103176765"/>
          <c:w val="0.41837076776246124"/>
          <c:h val="0.22351835811443499"/>
        </c:manualLayout>
      </c:layout>
      <c:overlay val="0"/>
      <c:spPr>
        <a:solidFill>
          <a:schemeClr val="bg1"/>
        </a:solidFill>
        <a:ln>
          <a:solidFill>
            <a:schemeClr val="tx2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  <c:dispBlanksAs val="gap"/>
    <c:showDLblsOverMax val="0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2"/>
                </a:solidFill>
              </a:defRPr>
            </a:pPr>
            <a:r>
              <a:rPr lang="de-CH">
                <a:solidFill>
                  <a:schemeClr val="tx2"/>
                </a:solidFill>
              </a:rPr>
              <a:t>Paramagnetismus</a:t>
            </a:r>
            <a:r>
              <a:rPr lang="de-CH" baseline="0">
                <a:solidFill>
                  <a:schemeClr val="tx2"/>
                </a:solidFill>
              </a:rPr>
              <a:t> vs. Anzahl Elektronen N</a:t>
            </a:r>
            <a:endParaRPr lang="de-CH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7.9459910607408396E-2"/>
                  <c:y val="-0.4113086279727500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 b="1"/>
                  </a:pPr>
                  <a:endParaRPr lang="en-US"/>
                </a:p>
              </c:txPr>
            </c:trendlineLbl>
          </c:trendline>
          <c:xVal>
            <c:numRef>
              <c:f>Sheet1!$F$11:$F$13</c:f>
              <c:numCache>
                <c:formatCode>General</c:formatCode>
                <c:ptCount val="3"/>
                <c:pt idx="0">
                  <c:v>-275</c:v>
                </c:pt>
                <c:pt idx="1">
                  <c:v>-35</c:v>
                </c:pt>
                <c:pt idx="2">
                  <c:v>-180</c:v>
                </c:pt>
              </c:numCache>
            </c:numRef>
          </c:xVal>
          <c:yVal>
            <c:numRef>
              <c:f>Sheet1!$G$11:$G$13</c:f>
              <c:numCache>
                <c:formatCode>General</c:formatCode>
                <c:ptCount val="3"/>
                <c:pt idx="0">
                  <c:v>35</c:v>
                </c:pt>
                <c:pt idx="1">
                  <c:v>3</c:v>
                </c:pt>
                <c:pt idx="2">
                  <c:v>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91872"/>
        <c:axId val="82992448"/>
      </c:scatterChart>
      <c:valAx>
        <c:axId val="8299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Symbol" pitchFamily="18" charset="2"/>
                  </a:rPr>
                  <a:t>D</a:t>
                </a:r>
                <a:r>
                  <a:rPr lang="en-US"/>
                  <a:t>m/M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2992448"/>
        <c:crosses val="autoZero"/>
        <c:crossBetween val="midCat"/>
      </c:valAx>
      <c:valAx>
        <c:axId val="829924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CH"/>
                  <a:t>N*(N+2)</a:t>
                </a:r>
              </a:p>
            </c:rich>
          </c:tx>
          <c:layout>
            <c:manualLayout>
              <c:xMode val="edge"/>
              <c:yMode val="edge"/>
              <c:x val="1.3947001394700145E-2"/>
              <c:y val="0.4129378149061007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82991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2"/>
                </a:solidFill>
              </a:defRPr>
            </a:pPr>
            <a:r>
              <a:rPr lang="de-CH">
                <a:solidFill>
                  <a:schemeClr val="tx2"/>
                </a:solidFill>
              </a:rPr>
              <a:t>Paramagnetismus</a:t>
            </a:r>
            <a:r>
              <a:rPr lang="de-CH" baseline="0">
                <a:solidFill>
                  <a:schemeClr val="tx2"/>
                </a:solidFill>
              </a:rPr>
              <a:t> vs. Anzahl Elektronen N</a:t>
            </a:r>
            <a:endParaRPr lang="de-CH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7.9459910607408424E-2"/>
                  <c:y val="-0.411308627972750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 b="1"/>
                  </a:pPr>
                  <a:endParaRPr lang="en-US"/>
                </a:p>
              </c:txPr>
            </c:trendlineLbl>
          </c:trendline>
          <c:xVal>
            <c:numRef>
              <c:f>'2. Exp'!$F$31:$F$39</c:f>
              <c:numCache>
                <c:formatCode>General</c:formatCode>
                <c:ptCount val="9"/>
                <c:pt idx="0">
                  <c:v>-310.54545454545456</c:v>
                </c:pt>
                <c:pt idx="1">
                  <c:v>-142.72727272727272</c:v>
                </c:pt>
                <c:pt idx="2">
                  <c:v>-342.90909090909093</c:v>
                </c:pt>
                <c:pt idx="3">
                  <c:v>-67.090909090909093</c:v>
                </c:pt>
                <c:pt idx="4">
                  <c:v>-59.636363636363633</c:v>
                </c:pt>
                <c:pt idx="5">
                  <c:v>-2.5454545454545454</c:v>
                </c:pt>
                <c:pt idx="6">
                  <c:v>-0.90909090909090906</c:v>
                </c:pt>
                <c:pt idx="8">
                  <c:v>0</c:v>
                </c:pt>
              </c:numCache>
            </c:numRef>
          </c:xVal>
          <c:yVal>
            <c:numRef>
              <c:f>'2. Exp'!$G$31:$G$39</c:f>
              <c:numCache>
                <c:formatCode>General</c:formatCode>
                <c:ptCount val="9"/>
                <c:pt idx="0">
                  <c:v>24</c:v>
                </c:pt>
                <c:pt idx="1">
                  <c:v>8</c:v>
                </c:pt>
                <c:pt idx="2">
                  <c:v>15</c:v>
                </c:pt>
                <c:pt idx="3">
                  <c:v>3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53664"/>
        <c:axId val="156354240"/>
      </c:scatterChart>
      <c:valAx>
        <c:axId val="15635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latin typeface="Symbol" pitchFamily="18" charset="2"/>
                  </a:rPr>
                  <a:t>D</a:t>
                </a:r>
                <a:r>
                  <a:rPr lang="en-US"/>
                  <a:t>m/M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6354240"/>
        <c:crosses val="autoZero"/>
        <c:crossBetween val="midCat"/>
      </c:valAx>
      <c:valAx>
        <c:axId val="156354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CH"/>
                  <a:t>N*(N+2)</a:t>
                </a:r>
              </a:p>
            </c:rich>
          </c:tx>
          <c:layout>
            <c:manualLayout>
              <c:xMode val="edge"/>
              <c:yMode val="edge"/>
              <c:x val="1.3947001394700153E-2"/>
              <c:y val="0.4129378149061007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56353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743463834038466E-2"/>
          <c:y val="3.8140906461490175E-2"/>
          <c:w val="0.91168870546238634"/>
          <c:h val="0.784548360418858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'2. Exp'!$A$9</c:f>
              <c:strCache>
                <c:ptCount val="1"/>
                <c:pt idx="0">
                  <c:v>0.1</c:v>
                </c:pt>
              </c:strCache>
            </c:strRef>
          </c:tx>
          <c:spPr>
            <a:ln w="28575">
              <a:noFill/>
            </a:ln>
          </c:spPr>
          <c:xVal>
            <c:numRef>
              <c:f>'2. Exp'!$F$9:$F$16</c:f>
              <c:numCache>
                <c:formatCode>General</c:formatCode>
                <c:ptCount val="8"/>
                <c:pt idx="0">
                  <c:v>-440</c:v>
                </c:pt>
                <c:pt idx="1">
                  <c:v>-330</c:v>
                </c:pt>
                <c:pt idx="2">
                  <c:v>-80</c:v>
                </c:pt>
                <c:pt idx="3">
                  <c:v>-195</c:v>
                </c:pt>
                <c:pt idx="4">
                  <c:v>0</c:v>
                </c:pt>
                <c:pt idx="5">
                  <c:v>-20</c:v>
                </c:pt>
                <c:pt idx="6">
                  <c:v>-20</c:v>
                </c:pt>
                <c:pt idx="7">
                  <c:v>0</c:v>
                </c:pt>
              </c:numCache>
            </c:numRef>
          </c:xVal>
          <c:yVal>
            <c:numRef>
              <c:f>'2. Exp'!$G$9:$G$16</c:f>
              <c:numCache>
                <c:formatCode>General</c:formatCode>
                <c:ptCount val="8"/>
                <c:pt idx="0">
                  <c:v>35</c:v>
                </c:pt>
                <c:pt idx="1">
                  <c:v>24</c:v>
                </c:pt>
                <c:pt idx="2">
                  <c:v>3</c:v>
                </c:pt>
                <c:pt idx="3">
                  <c:v>15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'2. Exp'!$A$20</c:f>
              <c:strCache>
                <c:ptCount val="1"/>
                <c:pt idx="0">
                  <c:v>1</c:v>
                </c:pt>
              </c:strCache>
            </c:strRef>
          </c:tx>
          <c:spPr>
            <a:ln w="28575">
              <a:noFill/>
            </a:ln>
          </c:spPr>
          <c:xVal>
            <c:numRef>
              <c:f>'2. Exp'!$F$20:$F$29</c:f>
              <c:numCache>
                <c:formatCode>General</c:formatCode>
                <c:ptCount val="10"/>
                <c:pt idx="0">
                  <c:v>-259</c:v>
                </c:pt>
                <c:pt idx="1">
                  <c:v>-262</c:v>
                </c:pt>
                <c:pt idx="2">
                  <c:v>-709</c:v>
                </c:pt>
                <c:pt idx="3">
                  <c:v>-242</c:v>
                </c:pt>
                <c:pt idx="4">
                  <c:v>-188</c:v>
                </c:pt>
                <c:pt idx="5">
                  <c:v>-87</c:v>
                </c:pt>
                <c:pt idx="6">
                  <c:v>-32</c:v>
                </c:pt>
                <c:pt idx="7">
                  <c:v>-43</c:v>
                </c:pt>
                <c:pt idx="8">
                  <c:v>-2</c:v>
                </c:pt>
                <c:pt idx="9">
                  <c:v>-3</c:v>
                </c:pt>
              </c:numCache>
            </c:numRef>
          </c:xVal>
          <c:yVal>
            <c:numRef>
              <c:f>'2. Exp'!$G$20:$G$29</c:f>
              <c:numCache>
                <c:formatCode>General</c:formatCode>
                <c:ptCount val="10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24</c:v>
                </c:pt>
                <c:pt idx="4">
                  <c:v>15</c:v>
                </c:pt>
                <c:pt idx="5">
                  <c:v>8</c:v>
                </c:pt>
                <c:pt idx="6">
                  <c:v>3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'2. Exp'!$A$30</c:f>
              <c:strCache>
                <c:ptCount val="1"/>
                <c:pt idx="0">
                  <c:v>5.5</c:v>
                </c:pt>
              </c:strCache>
            </c:strRef>
          </c:tx>
          <c:spPr>
            <a:ln w="28575">
              <a:noFill/>
            </a:ln>
          </c:spPr>
          <c:xVal>
            <c:numRef>
              <c:f>'2. Exp'!$F$30:$F$37</c:f>
              <c:numCache>
                <c:formatCode>General</c:formatCode>
                <c:ptCount val="8"/>
                <c:pt idx="0">
                  <c:v>-433.27272727272725</c:v>
                </c:pt>
                <c:pt idx="1">
                  <c:v>-310.54545454545456</c:v>
                </c:pt>
                <c:pt idx="2">
                  <c:v>-142.72727272727272</c:v>
                </c:pt>
                <c:pt idx="3">
                  <c:v>-342.90909090909093</c:v>
                </c:pt>
                <c:pt idx="4">
                  <c:v>-67.090909090909093</c:v>
                </c:pt>
                <c:pt idx="5">
                  <c:v>-59.636363636363633</c:v>
                </c:pt>
                <c:pt idx="6">
                  <c:v>-2.5454545454545454</c:v>
                </c:pt>
                <c:pt idx="7">
                  <c:v>-0.90909090909090906</c:v>
                </c:pt>
              </c:numCache>
            </c:numRef>
          </c:xVal>
          <c:yVal>
            <c:numRef>
              <c:f>'2. Exp'!$G$30:$G$37</c:f>
              <c:numCache>
                <c:formatCode>General</c:formatCode>
                <c:ptCount val="8"/>
                <c:pt idx="0">
                  <c:v>35</c:v>
                </c:pt>
                <c:pt idx="1">
                  <c:v>24</c:v>
                </c:pt>
                <c:pt idx="2">
                  <c:v>8</c:v>
                </c:pt>
                <c:pt idx="3">
                  <c:v>15</c:v>
                </c:pt>
                <c:pt idx="4">
                  <c:v>3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55968"/>
        <c:axId val="156356544"/>
      </c:scatterChart>
      <c:valAx>
        <c:axId val="15635596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CH"/>
                  <a:t>Paramagnetische Anziehung [mg]</a:t>
                </a:r>
              </a:p>
            </c:rich>
          </c:tx>
          <c:layout>
            <c:manualLayout>
              <c:xMode val="edge"/>
              <c:yMode val="edge"/>
              <c:x val="0.25567388856858758"/>
              <c:y val="0.9302785097348531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6356544"/>
        <c:crosses val="autoZero"/>
        <c:crossBetween val="midCat"/>
        <c:majorUnit val="100"/>
      </c:valAx>
      <c:valAx>
        <c:axId val="156356544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de-CH"/>
                  <a:t>N*(N+2)</a:t>
                </a:r>
              </a:p>
            </c:rich>
          </c:tx>
          <c:layout>
            <c:manualLayout>
              <c:xMode val="edge"/>
              <c:yMode val="edge"/>
              <c:x val="0"/>
              <c:y val="0.3339284692657292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63559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7.7523058405861392E-2"/>
          <c:y val="0.54540047311070572"/>
          <c:w val="9.3299916796806673E-2"/>
          <c:h val="0.23803089339853006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894051438816404"/>
          <c:y val="0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45135248895132E-2"/>
          <c:y val="9.7376427295507773E-2"/>
          <c:w val="0.90342926172298998"/>
          <c:h val="0.7459795870705489"/>
        </c:manualLayout>
      </c:layout>
      <c:scatterChart>
        <c:scatterStyle val="lineMarker"/>
        <c:varyColors val="0"/>
        <c:ser>
          <c:idx val="0"/>
          <c:order val="0"/>
          <c:tx>
            <c:strRef>
              <c:f>Final!$A$8</c:f>
              <c:strCache>
                <c:ptCount val="1"/>
                <c:pt idx="0">
                  <c:v>Lösung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forward val="50"/>
            <c:intercept val="0"/>
            <c:dispRSqr val="1"/>
            <c:dispEq val="1"/>
            <c:trendlineLbl>
              <c:layout>
                <c:manualLayout>
                  <c:x val="-0.1165799378547506"/>
                  <c:y val="-0.57412077978077181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2"/>
                  </a:solidFill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Final!$F$12:$F$17</c:f>
              <c:numCache>
                <c:formatCode>General</c:formatCode>
                <c:ptCount val="6"/>
                <c:pt idx="0">
                  <c:v>0</c:v>
                </c:pt>
                <c:pt idx="1">
                  <c:v>-70</c:v>
                </c:pt>
                <c:pt idx="2">
                  <c:v>-87</c:v>
                </c:pt>
                <c:pt idx="3">
                  <c:v>-188</c:v>
                </c:pt>
                <c:pt idx="4">
                  <c:v>-330</c:v>
                </c:pt>
                <c:pt idx="5">
                  <c:v>-440</c:v>
                </c:pt>
              </c:numCache>
            </c:numRef>
          </c:xVal>
          <c:yVal>
            <c:numRef>
              <c:f>Final!$G$12:$G$17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24</c:v>
                </c:pt>
                <c:pt idx="5">
                  <c:v>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60000"/>
        <c:axId val="157343744"/>
      </c:scatterChart>
      <c:valAx>
        <c:axId val="156360000"/>
        <c:scaling>
          <c:orientation val="minMax"/>
          <c:max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>
                    <a:solidFill>
                      <a:schemeClr val="tx2"/>
                    </a:solidFill>
                  </a:defRPr>
                </a:pPr>
                <a:r>
                  <a:rPr lang="de-CH">
                    <a:solidFill>
                      <a:schemeClr val="tx2"/>
                    </a:solidFill>
                  </a:rPr>
                  <a:t>Magnetische</a:t>
                </a:r>
                <a:r>
                  <a:rPr lang="de-CH" baseline="0">
                    <a:solidFill>
                      <a:schemeClr val="tx2"/>
                    </a:solidFill>
                  </a:rPr>
                  <a:t> Kraft [g/mol]</a:t>
                </a:r>
                <a:endParaRPr lang="de-CH">
                  <a:solidFill>
                    <a:schemeClr val="tx2"/>
                  </a:solidFill>
                </a:endParaRPr>
              </a:p>
            </c:rich>
          </c:tx>
          <c:layout>
            <c:manualLayout>
              <c:xMode val="edge"/>
              <c:yMode val="edge"/>
              <c:x val="0.39269228487796509"/>
              <c:y val="0.928382042549309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7343744"/>
        <c:crosses val="autoZero"/>
        <c:crossBetween val="midCat"/>
      </c:valAx>
      <c:valAx>
        <c:axId val="157343744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>
                    <a:solidFill>
                      <a:schemeClr val="tx2"/>
                    </a:solidFill>
                  </a:defRPr>
                </a:pPr>
                <a:r>
                  <a:rPr lang="de-CH">
                    <a:solidFill>
                      <a:schemeClr val="tx2"/>
                    </a:solidFill>
                  </a:rPr>
                  <a:t>N*(N+2)</a:t>
                </a:r>
              </a:p>
            </c:rich>
          </c:tx>
          <c:layout>
            <c:manualLayout>
              <c:xMode val="edge"/>
              <c:yMode val="edge"/>
              <c:x val="2.7798139976111108E-3"/>
              <c:y val="0.3632779946793892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6360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894051438816415"/>
          <c:y val="0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45135248895132E-2"/>
          <c:y val="9.7376427295507759E-2"/>
          <c:w val="0.90342926172298976"/>
          <c:h val="0.74597958707054912"/>
        </c:manualLayout>
      </c:layout>
      <c:scatterChart>
        <c:scatterStyle val="lineMarker"/>
        <c:varyColors val="0"/>
        <c:ser>
          <c:idx val="0"/>
          <c:order val="0"/>
          <c:tx>
            <c:strRef>
              <c:f>Final!$I$8</c:f>
              <c:strCache>
                <c:ptCount val="1"/>
                <c:pt idx="0">
                  <c:v>Fest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forward val="50"/>
            <c:intercept val="0"/>
            <c:dispRSqr val="1"/>
            <c:dispEq val="1"/>
            <c:trendlineLbl>
              <c:layout>
                <c:manualLayout>
                  <c:x val="-0.12168520066434493"/>
                  <c:y val="-0.56259200702014511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2"/>
                  </a:solidFill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Final!$N$11:$N$16</c:f>
              <c:numCache>
                <c:formatCode>General</c:formatCode>
                <c:ptCount val="6"/>
                <c:pt idx="0">
                  <c:v>-433.27272727272725</c:v>
                </c:pt>
                <c:pt idx="1">
                  <c:v>-310.54545454545456</c:v>
                </c:pt>
                <c:pt idx="3">
                  <c:v>-142.72727272727272</c:v>
                </c:pt>
                <c:pt idx="4">
                  <c:v>-67.090909090909093</c:v>
                </c:pt>
                <c:pt idx="5">
                  <c:v>0</c:v>
                </c:pt>
              </c:numCache>
            </c:numRef>
          </c:xVal>
          <c:yVal>
            <c:numRef>
              <c:f>Final!$O$11:$O$16</c:f>
              <c:numCache>
                <c:formatCode>General</c:formatCode>
                <c:ptCount val="6"/>
                <c:pt idx="0">
                  <c:v>35</c:v>
                </c:pt>
                <c:pt idx="1">
                  <c:v>24</c:v>
                </c:pt>
                <c:pt idx="2">
                  <c:v>15</c:v>
                </c:pt>
                <c:pt idx="3">
                  <c:v>8</c:v>
                </c:pt>
                <c:pt idx="4">
                  <c:v>3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348352"/>
        <c:axId val="157348928"/>
      </c:scatterChart>
      <c:valAx>
        <c:axId val="157348352"/>
        <c:scaling>
          <c:orientation val="minMax"/>
          <c:max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>
                    <a:solidFill>
                      <a:schemeClr val="tx2"/>
                    </a:solidFill>
                  </a:defRPr>
                </a:pPr>
                <a:r>
                  <a:rPr lang="de-CH">
                    <a:solidFill>
                      <a:schemeClr val="tx2"/>
                    </a:solidFill>
                  </a:rPr>
                  <a:t>Magnetische</a:t>
                </a:r>
                <a:r>
                  <a:rPr lang="de-CH" baseline="0">
                    <a:solidFill>
                      <a:schemeClr val="tx2"/>
                    </a:solidFill>
                  </a:rPr>
                  <a:t> Kraft [g/mol]</a:t>
                </a:r>
                <a:endParaRPr lang="de-CH">
                  <a:solidFill>
                    <a:schemeClr val="tx2"/>
                  </a:solidFill>
                </a:endParaRPr>
              </a:p>
            </c:rich>
          </c:tx>
          <c:layout>
            <c:manualLayout>
              <c:xMode val="edge"/>
              <c:yMode val="edge"/>
              <c:x val="0.39269228487796531"/>
              <c:y val="0.928382042549309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7348928"/>
        <c:crosses val="autoZero"/>
        <c:crossBetween val="midCat"/>
      </c:valAx>
      <c:valAx>
        <c:axId val="157348928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>
                    <a:solidFill>
                      <a:schemeClr val="tx2"/>
                    </a:solidFill>
                  </a:defRPr>
                </a:pPr>
                <a:r>
                  <a:rPr lang="de-CH">
                    <a:solidFill>
                      <a:schemeClr val="tx2"/>
                    </a:solidFill>
                  </a:rPr>
                  <a:t>N*(N+2)</a:t>
                </a:r>
              </a:p>
            </c:rich>
          </c:tx>
          <c:layout>
            <c:manualLayout>
              <c:xMode val="edge"/>
              <c:yMode val="edge"/>
              <c:x val="2.7798139976111112E-3"/>
              <c:y val="0.3632779946793893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73483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2"/>
                </a:solidFill>
              </a:defRPr>
            </a:pPr>
            <a:r>
              <a:rPr lang="de-CH"/>
              <a:t>Ligandenfeld-Effekt</a:t>
            </a:r>
          </a:p>
        </c:rich>
      </c:tx>
      <c:layout>
        <c:manualLayout>
          <c:xMode val="edge"/>
          <c:yMode val="edge"/>
          <c:x val="0.2960390420076092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2845135248895132E-2"/>
          <c:y val="9.7376427295507759E-2"/>
          <c:w val="0.90342926172298976"/>
          <c:h val="0.74597958707054912"/>
        </c:manualLayout>
      </c:layout>
      <c:scatterChart>
        <c:scatterStyle val="lineMarker"/>
        <c:varyColors val="0"/>
        <c:ser>
          <c:idx val="0"/>
          <c:order val="0"/>
          <c:tx>
            <c:strRef>
              <c:f>Final!$A$8</c:f>
              <c:strCache>
                <c:ptCount val="1"/>
                <c:pt idx="0">
                  <c:v>Lösung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forward val="50"/>
            <c:intercept val="0"/>
            <c:dispRSqr val="0"/>
            <c:dispEq val="0"/>
          </c:trendline>
          <c:xVal>
            <c:numRef>
              <c:f>Final!$F$12:$F$17</c:f>
              <c:numCache>
                <c:formatCode>General</c:formatCode>
                <c:ptCount val="6"/>
                <c:pt idx="0">
                  <c:v>0</c:v>
                </c:pt>
                <c:pt idx="1">
                  <c:v>-70</c:v>
                </c:pt>
                <c:pt idx="2">
                  <c:v>-87</c:v>
                </c:pt>
                <c:pt idx="3">
                  <c:v>-188</c:v>
                </c:pt>
                <c:pt idx="4">
                  <c:v>-330</c:v>
                </c:pt>
                <c:pt idx="5">
                  <c:v>-440</c:v>
                </c:pt>
              </c:numCache>
            </c:numRef>
          </c:xVal>
          <c:yVal>
            <c:numRef>
              <c:f>Final!$G$12:$G$17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24</c:v>
                </c:pt>
                <c:pt idx="5">
                  <c:v>35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Final!$I$8</c:f>
              <c:strCache>
                <c:ptCount val="1"/>
                <c:pt idx="0">
                  <c:v>Fest</c:v>
                </c:pt>
              </c:strCache>
            </c:strRef>
          </c:tx>
          <c:spPr>
            <a:ln w="28575">
              <a:noFill/>
            </a:ln>
          </c:spPr>
          <c:xVal>
            <c:numRef>
              <c:f>Final!$N$11:$N$16</c:f>
              <c:numCache>
                <c:formatCode>General</c:formatCode>
                <c:ptCount val="6"/>
                <c:pt idx="0">
                  <c:v>-433.27272727272725</c:v>
                </c:pt>
                <c:pt idx="1">
                  <c:v>-310.54545454545456</c:v>
                </c:pt>
                <c:pt idx="3">
                  <c:v>-142.72727272727272</c:v>
                </c:pt>
                <c:pt idx="4">
                  <c:v>-67.090909090909093</c:v>
                </c:pt>
                <c:pt idx="5">
                  <c:v>0</c:v>
                </c:pt>
              </c:numCache>
            </c:numRef>
          </c:xVal>
          <c:yVal>
            <c:numRef>
              <c:f>Final!$O$11:$O$16</c:f>
              <c:numCache>
                <c:formatCode>General</c:formatCode>
                <c:ptCount val="6"/>
                <c:pt idx="0">
                  <c:v>35</c:v>
                </c:pt>
                <c:pt idx="1">
                  <c:v>24</c:v>
                </c:pt>
                <c:pt idx="2">
                  <c:v>15</c:v>
                </c:pt>
                <c:pt idx="3">
                  <c:v>8</c:v>
                </c:pt>
                <c:pt idx="4">
                  <c:v>3</c:v>
                </c:pt>
                <c:pt idx="5">
                  <c:v>0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Final!$Q$8</c:f>
              <c:strCache>
                <c:ptCount val="1"/>
                <c:pt idx="0">
                  <c:v>Low spin</c:v>
                </c:pt>
              </c:strCache>
            </c:strRef>
          </c:tx>
          <c:spPr>
            <a:ln w="28575">
              <a:noFill/>
            </a:ln>
          </c:spPr>
          <c:xVal>
            <c:numRef>
              <c:f>Final!$V$10:$V$13</c:f>
              <c:numCache>
                <c:formatCode>General</c:formatCode>
                <c:ptCount val="4"/>
                <c:pt idx="0">
                  <c:v>-59.636363636363633</c:v>
                </c:pt>
                <c:pt idx="1">
                  <c:v>-2.5454545454545454</c:v>
                </c:pt>
                <c:pt idx="2">
                  <c:v>-43</c:v>
                </c:pt>
                <c:pt idx="3">
                  <c:v>-2</c:v>
                </c:pt>
              </c:numCache>
            </c:numRef>
          </c:xVal>
          <c:yVal>
            <c:numRef>
              <c:f>Final!$W$10:$W$15</c:f>
              <c:numCache>
                <c:formatCode>General</c:formatCode>
                <c:ptCount val="6"/>
                <c:pt idx="0">
                  <c:v>3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350656"/>
        <c:axId val="157351232"/>
      </c:scatterChart>
      <c:valAx>
        <c:axId val="157350656"/>
        <c:scaling>
          <c:orientation val="minMax"/>
          <c:max val="0"/>
          <c:min val="-25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>
                    <a:solidFill>
                      <a:schemeClr val="tx2"/>
                    </a:solidFill>
                  </a:defRPr>
                </a:pPr>
                <a:r>
                  <a:rPr lang="de-CH">
                    <a:solidFill>
                      <a:schemeClr val="tx2"/>
                    </a:solidFill>
                  </a:rPr>
                  <a:t>Magnetische</a:t>
                </a:r>
                <a:r>
                  <a:rPr lang="de-CH" baseline="0">
                    <a:solidFill>
                      <a:schemeClr val="tx2"/>
                    </a:solidFill>
                  </a:rPr>
                  <a:t> Kraft [g/mol]</a:t>
                </a:r>
                <a:endParaRPr lang="de-CH">
                  <a:solidFill>
                    <a:schemeClr val="tx2"/>
                  </a:solidFill>
                </a:endParaRPr>
              </a:p>
            </c:rich>
          </c:tx>
          <c:layout>
            <c:manualLayout>
              <c:xMode val="edge"/>
              <c:yMode val="edge"/>
              <c:x val="0.39269228487796531"/>
              <c:y val="0.928382042549309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7351232"/>
        <c:crosses val="autoZero"/>
        <c:crossBetween val="midCat"/>
      </c:valAx>
      <c:valAx>
        <c:axId val="157351232"/>
        <c:scaling>
          <c:orientation val="minMax"/>
          <c:max val="20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>
                    <a:solidFill>
                      <a:schemeClr val="tx2"/>
                    </a:solidFill>
                  </a:defRPr>
                </a:pPr>
                <a:r>
                  <a:rPr lang="de-CH">
                    <a:solidFill>
                      <a:schemeClr val="tx2"/>
                    </a:solidFill>
                  </a:rPr>
                  <a:t>N*(N+2)</a:t>
                </a:r>
              </a:p>
            </c:rich>
          </c:tx>
          <c:layout>
            <c:manualLayout>
              <c:xMode val="edge"/>
              <c:yMode val="edge"/>
              <c:x val="2.7798139976111112E-3"/>
              <c:y val="0.3632779946793893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73506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7.8917954591311637E-2"/>
          <c:y val="0.34555060480668115"/>
          <c:w val="0.274857540383667"/>
          <c:h val="0.22351835811443493"/>
        </c:manualLayout>
      </c:layout>
      <c:overlay val="0"/>
      <c:spPr>
        <a:solidFill>
          <a:schemeClr val="bg1"/>
        </a:solidFill>
        <a:ln>
          <a:solidFill>
            <a:schemeClr val="tx2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2"/>
                </a:solidFill>
              </a:defRPr>
            </a:pPr>
            <a:r>
              <a:rPr lang="de-CH"/>
              <a:t>Überraschende</a:t>
            </a:r>
            <a:r>
              <a:rPr lang="de-CH" baseline="0"/>
              <a:t> Resultate mit Mn</a:t>
            </a:r>
            <a:endParaRPr lang="de-CH"/>
          </a:p>
        </c:rich>
      </c:tx>
      <c:layout>
        <c:manualLayout>
          <c:xMode val="edge"/>
          <c:yMode val="edge"/>
          <c:x val="0.1270297484343375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2845135248895132E-2"/>
          <c:y val="9.7376427295507759E-2"/>
          <c:w val="0.90342926172298943"/>
          <c:h val="0.74597958707054934"/>
        </c:manualLayout>
      </c:layout>
      <c:scatterChart>
        <c:scatterStyle val="lineMarker"/>
        <c:varyColors val="0"/>
        <c:ser>
          <c:idx val="0"/>
          <c:order val="0"/>
          <c:tx>
            <c:strRef>
              <c:f>Final!$A$8</c:f>
              <c:strCache>
                <c:ptCount val="1"/>
                <c:pt idx="0">
                  <c:v>Lösung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forward val="50"/>
            <c:intercept val="0"/>
            <c:dispRSqr val="0"/>
            <c:dispEq val="0"/>
          </c:trendline>
          <c:xVal>
            <c:numRef>
              <c:f>Final!$F$12:$F$17</c:f>
              <c:numCache>
                <c:formatCode>General</c:formatCode>
                <c:ptCount val="6"/>
                <c:pt idx="0">
                  <c:v>0</c:v>
                </c:pt>
                <c:pt idx="1">
                  <c:v>-70</c:v>
                </c:pt>
                <c:pt idx="2">
                  <c:v>-87</c:v>
                </c:pt>
                <c:pt idx="3">
                  <c:v>-188</c:v>
                </c:pt>
                <c:pt idx="4">
                  <c:v>-330</c:v>
                </c:pt>
                <c:pt idx="5">
                  <c:v>-440</c:v>
                </c:pt>
              </c:numCache>
            </c:numRef>
          </c:xVal>
          <c:yVal>
            <c:numRef>
              <c:f>Final!$G$12:$G$17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24</c:v>
                </c:pt>
                <c:pt idx="5">
                  <c:v>35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Final!$I$8</c:f>
              <c:strCache>
                <c:ptCount val="1"/>
                <c:pt idx="0">
                  <c:v>Fest</c:v>
                </c:pt>
              </c:strCache>
            </c:strRef>
          </c:tx>
          <c:spPr>
            <a:ln w="28575">
              <a:noFill/>
            </a:ln>
          </c:spPr>
          <c:xVal>
            <c:numRef>
              <c:f>Final!$N$11:$N$16</c:f>
              <c:numCache>
                <c:formatCode>General</c:formatCode>
                <c:ptCount val="6"/>
                <c:pt idx="0">
                  <c:v>-433.27272727272725</c:v>
                </c:pt>
                <c:pt idx="1">
                  <c:v>-310.54545454545456</c:v>
                </c:pt>
                <c:pt idx="3">
                  <c:v>-142.72727272727272</c:v>
                </c:pt>
                <c:pt idx="4">
                  <c:v>-67.090909090909093</c:v>
                </c:pt>
                <c:pt idx="5">
                  <c:v>0</c:v>
                </c:pt>
              </c:numCache>
            </c:numRef>
          </c:xVal>
          <c:yVal>
            <c:numRef>
              <c:f>Final!$O$11:$O$16</c:f>
              <c:numCache>
                <c:formatCode>General</c:formatCode>
                <c:ptCount val="6"/>
                <c:pt idx="0">
                  <c:v>35</c:v>
                </c:pt>
                <c:pt idx="1">
                  <c:v>24</c:v>
                </c:pt>
                <c:pt idx="2">
                  <c:v>15</c:v>
                </c:pt>
                <c:pt idx="3">
                  <c:v>8</c:v>
                </c:pt>
                <c:pt idx="4">
                  <c:v>3</c:v>
                </c:pt>
                <c:pt idx="5">
                  <c:v>0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Final!$Z$8</c:f>
              <c:strCache>
                <c:ptCount val="1"/>
                <c:pt idx="0">
                  <c:v>Superparamagnetismus ?</c:v>
                </c:pt>
              </c:strCache>
            </c:strRef>
          </c:tx>
          <c:spPr>
            <a:ln w="28575">
              <a:noFill/>
            </a:ln>
          </c:spPr>
          <c:xVal>
            <c:numRef>
              <c:f>Final!$AE$10:$AE$13</c:f>
              <c:numCache>
                <c:formatCode>General</c:formatCode>
                <c:ptCount val="4"/>
                <c:pt idx="0">
                  <c:v>-360</c:v>
                </c:pt>
                <c:pt idx="1">
                  <c:v>-709</c:v>
                </c:pt>
                <c:pt idx="2">
                  <c:v>-595</c:v>
                </c:pt>
              </c:numCache>
            </c:numRef>
          </c:xVal>
          <c:yVal>
            <c:numRef>
              <c:f>Final!$AF$10:$AF$15</c:f>
              <c:numCache>
                <c:formatCode>General</c:formatCode>
                <c:ptCount val="6"/>
                <c:pt idx="0">
                  <c:v>15</c:v>
                </c:pt>
                <c:pt idx="1">
                  <c:v>35</c:v>
                </c:pt>
                <c:pt idx="2">
                  <c:v>35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86784"/>
        <c:axId val="49687360"/>
      </c:scatterChart>
      <c:valAx>
        <c:axId val="49686784"/>
        <c:scaling>
          <c:orientation val="minMax"/>
          <c:max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>
                    <a:solidFill>
                      <a:schemeClr val="tx2"/>
                    </a:solidFill>
                  </a:defRPr>
                </a:pPr>
                <a:r>
                  <a:rPr lang="de-CH">
                    <a:solidFill>
                      <a:schemeClr val="tx2"/>
                    </a:solidFill>
                  </a:rPr>
                  <a:t>Magnetische</a:t>
                </a:r>
                <a:r>
                  <a:rPr lang="de-CH" baseline="0">
                    <a:solidFill>
                      <a:schemeClr val="tx2"/>
                    </a:solidFill>
                  </a:rPr>
                  <a:t> Kraft [g/mol]</a:t>
                </a:r>
                <a:endParaRPr lang="de-CH">
                  <a:solidFill>
                    <a:schemeClr val="tx2"/>
                  </a:solidFill>
                </a:endParaRPr>
              </a:p>
            </c:rich>
          </c:tx>
          <c:layout>
            <c:manualLayout>
              <c:xMode val="edge"/>
              <c:yMode val="edge"/>
              <c:x val="0.39269228487796543"/>
              <c:y val="0.928382042549309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9687360"/>
        <c:crosses val="autoZero"/>
        <c:crossBetween val="midCat"/>
      </c:valAx>
      <c:valAx>
        <c:axId val="49687360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>
                    <a:solidFill>
                      <a:schemeClr val="tx2"/>
                    </a:solidFill>
                  </a:defRPr>
                </a:pPr>
                <a:r>
                  <a:rPr lang="de-CH">
                    <a:solidFill>
                      <a:schemeClr val="tx2"/>
                    </a:solidFill>
                  </a:rPr>
                  <a:t>N*(N+2)</a:t>
                </a:r>
              </a:p>
            </c:rich>
          </c:tx>
          <c:layout>
            <c:manualLayout>
              <c:xMode val="edge"/>
              <c:yMode val="edge"/>
              <c:x val="2.7798139976111112E-3"/>
              <c:y val="0.3632779946793893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9686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8.788745140304359E-2"/>
          <c:y val="0.5882813103176765"/>
          <c:w val="0.41837076776246124"/>
          <c:h val="0.22351835811443499"/>
        </c:manualLayout>
      </c:layout>
      <c:overlay val="0"/>
      <c:spPr>
        <a:solidFill>
          <a:schemeClr val="bg1"/>
        </a:solidFill>
        <a:ln>
          <a:solidFill>
            <a:schemeClr val="tx2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  <c:dispBlanksAs val="gap"/>
    <c:showDLblsOverMax val="0"/>
  </c:chart>
  <c:printSettings>
    <c:headerFooter/>
    <c:pageMargins b="0.78740157499999996" l="0.7000000000000004" r="0.7000000000000004" t="0.78740157499999996" header="0.30000000000000021" footer="0.30000000000000021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894051438816404"/>
          <c:y val="0"/>
        </c:manualLayout>
      </c:layout>
      <c:overlay val="0"/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45135248895132E-2"/>
          <c:y val="9.7376427295507773E-2"/>
          <c:w val="0.90342926172298998"/>
          <c:h val="0.7459795870705489"/>
        </c:manualLayout>
      </c:layout>
      <c:scatterChart>
        <c:scatterStyle val="lineMarker"/>
        <c:varyColors val="0"/>
        <c:ser>
          <c:idx val="0"/>
          <c:order val="0"/>
          <c:tx>
            <c:strRef>
              <c:f>Demo!$A$8</c:f>
              <c:strCache>
                <c:ptCount val="1"/>
                <c:pt idx="0">
                  <c:v>Lösung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forward val="50"/>
            <c:intercept val="0"/>
            <c:dispRSqr val="1"/>
            <c:dispEq val="1"/>
            <c:trendlineLbl>
              <c:layout>
                <c:manualLayout>
                  <c:x val="-0.1165799378547506"/>
                  <c:y val="-0.57412077978077181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2"/>
                  </a:solidFill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Demo!$F$12:$F$17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Demo!$G$12:$G$17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24</c:v>
                </c:pt>
                <c:pt idx="5">
                  <c:v>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89664"/>
        <c:axId val="49690240"/>
      </c:scatterChart>
      <c:valAx>
        <c:axId val="49689664"/>
        <c:scaling>
          <c:orientation val="minMax"/>
          <c:max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>
                    <a:solidFill>
                      <a:schemeClr val="tx2"/>
                    </a:solidFill>
                  </a:defRPr>
                </a:pPr>
                <a:r>
                  <a:rPr lang="de-CH">
                    <a:solidFill>
                      <a:schemeClr val="tx2"/>
                    </a:solidFill>
                  </a:rPr>
                  <a:t>Magnetische</a:t>
                </a:r>
                <a:r>
                  <a:rPr lang="de-CH" baseline="0">
                    <a:solidFill>
                      <a:schemeClr val="tx2"/>
                    </a:solidFill>
                  </a:rPr>
                  <a:t> Kraft [g/mol]</a:t>
                </a:r>
                <a:endParaRPr lang="de-CH">
                  <a:solidFill>
                    <a:schemeClr val="tx2"/>
                  </a:solidFill>
                </a:endParaRPr>
              </a:p>
            </c:rich>
          </c:tx>
          <c:layout>
            <c:manualLayout>
              <c:xMode val="edge"/>
              <c:yMode val="edge"/>
              <c:x val="0.39269228487796509"/>
              <c:y val="0.928382042549309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9690240"/>
        <c:crosses val="autoZero"/>
        <c:crossBetween val="midCat"/>
      </c:valAx>
      <c:valAx>
        <c:axId val="49690240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>
                    <a:solidFill>
                      <a:schemeClr val="tx2"/>
                    </a:solidFill>
                  </a:defRPr>
                </a:pPr>
                <a:r>
                  <a:rPr lang="de-CH">
                    <a:solidFill>
                      <a:schemeClr val="tx2"/>
                    </a:solidFill>
                  </a:rPr>
                  <a:t>N*(N+2)</a:t>
                </a:r>
              </a:p>
            </c:rich>
          </c:tx>
          <c:layout>
            <c:manualLayout>
              <c:xMode val="edge"/>
              <c:yMode val="edge"/>
              <c:x val="2.7798139976111108E-3"/>
              <c:y val="0.3632779946793892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9689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1.gif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495300</xdr:colOff>
      <xdr:row>20</xdr:row>
      <xdr:rowOff>180975</xdr:rowOff>
    </xdr:from>
    <xdr:to>
      <xdr:col>20</xdr:col>
      <xdr:colOff>190500</xdr:colOff>
      <xdr:row>32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443865</xdr:colOff>
      <xdr:row>7</xdr:row>
      <xdr:rowOff>293369</xdr:rowOff>
    </xdr:from>
    <xdr:to>
      <xdr:col>18</xdr:col>
      <xdr:colOff>567690</xdr:colOff>
      <xdr:row>21</xdr:row>
      <xdr:rowOff>11429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72789</xdr:colOff>
      <xdr:row>2</xdr:row>
      <xdr:rowOff>85706</xdr:rowOff>
    </xdr:from>
    <xdr:to>
      <xdr:col>21</xdr:col>
      <xdr:colOff>402132</xdr:colOff>
      <xdr:row>27</xdr:row>
      <xdr:rowOff>160725</xdr:rowOff>
    </xdr:to>
    <xdr:graphicFrame macro="">
      <xdr:nvGraphicFramePr>
        <xdr:cNvPr id="3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15</xdr:col>
      <xdr:colOff>509707</xdr:colOff>
      <xdr:row>43</xdr:row>
      <xdr:rowOff>2562</xdr:rowOff>
    </xdr:from>
    <xdr:to>
      <xdr:col>20</xdr:col>
      <xdr:colOff>315621</xdr:colOff>
      <xdr:row>59</xdr:row>
      <xdr:rowOff>137865</xdr:rowOff>
    </xdr:to>
    <xdr:pic>
      <xdr:nvPicPr>
        <xdr:cNvPr id="1025" name="Picture 1" descr="http://www.wou.edu/las/physci/ch462/frostmn2.gi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513678" y="7622562"/>
          <a:ext cx="2853914" cy="3096217"/>
        </a:xfrm>
        <a:prstGeom prst="rect">
          <a:avLst/>
        </a:prstGeom>
        <a:noFill/>
      </xdr:spPr>
    </xdr:pic>
    <xdr:clientData/>
  </xdr:twoCellAnchor>
  <xdr:twoCellAnchor>
    <xdr:from>
      <xdr:col>11</xdr:col>
      <xdr:colOff>21772</xdr:colOff>
      <xdr:row>16</xdr:row>
      <xdr:rowOff>87084</xdr:rowOff>
    </xdr:from>
    <xdr:to>
      <xdr:col>19</xdr:col>
      <xdr:colOff>283028</xdr:colOff>
      <xdr:row>36</xdr:row>
      <xdr:rowOff>54427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29308</xdr:colOff>
      <xdr:row>17</xdr:row>
      <xdr:rowOff>29308</xdr:rowOff>
    </xdr:from>
    <xdr:to>
      <xdr:col>6</xdr:col>
      <xdr:colOff>610438</xdr:colOff>
      <xdr:row>34</xdr:row>
      <xdr:rowOff>61965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8965</xdr:colOff>
      <xdr:row>17</xdr:row>
      <xdr:rowOff>26894</xdr:rowOff>
    </xdr:from>
    <xdr:to>
      <xdr:col>14</xdr:col>
      <xdr:colOff>545272</xdr:colOff>
      <xdr:row>34</xdr:row>
      <xdr:rowOff>59551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44823</xdr:colOff>
      <xdr:row>17</xdr:row>
      <xdr:rowOff>8964</xdr:rowOff>
    </xdr:from>
    <xdr:to>
      <xdr:col>22</xdr:col>
      <xdr:colOff>581129</xdr:colOff>
      <xdr:row>34</xdr:row>
      <xdr:rowOff>41621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44823</xdr:colOff>
      <xdr:row>17</xdr:row>
      <xdr:rowOff>8964</xdr:rowOff>
    </xdr:from>
    <xdr:to>
      <xdr:col>31</xdr:col>
      <xdr:colOff>581129</xdr:colOff>
      <xdr:row>34</xdr:row>
      <xdr:rowOff>41621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0.29416</cdr:x>
      <cdr:y>0.1132</cdr:y>
    </cdr:from>
    <cdr:to>
      <cdr:x>0.53618</cdr:x>
      <cdr:y>0.20475</cdr:y>
    </cdr:to>
    <cdr:sp macro="" textlink="">
      <cdr:nvSpPr>
        <cdr:cNvPr id="2" name="Rectangular Callout 1"/>
        <cdr:cNvSpPr/>
      </cdr:nvSpPr>
      <cdr:spPr>
        <a:xfrm xmlns:a="http://schemas.openxmlformats.org/drawingml/2006/main">
          <a:off x="1225751" y="374104"/>
          <a:ext cx="1008529" cy="302559"/>
        </a:xfrm>
        <a:prstGeom xmlns:a="http://schemas.openxmlformats.org/drawingml/2006/main" prst="wedgeRectCallout">
          <a:avLst>
            <a:gd name="adj1" fmla="val -83871"/>
            <a:gd name="adj2" fmla="val 26777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chemeClr val="tx1"/>
              </a:solidFill>
            </a:rPr>
            <a:t>0.2M FeCl</a:t>
          </a:r>
          <a:r>
            <a:rPr lang="en-US" sz="1400" b="1" baseline="-25000">
              <a:solidFill>
                <a:schemeClr val="tx1"/>
              </a:solidFill>
            </a:rPr>
            <a:t>3</a:t>
          </a:r>
        </a:p>
      </cdr:txBody>
    </cdr:sp>
  </cdr:relSizeAnchor>
  <cdr:relSizeAnchor xmlns:cdr="http://schemas.openxmlformats.org/drawingml/2006/chartDrawing">
    <cdr:from>
      <cdr:x>0.48011</cdr:x>
      <cdr:y>0.30359</cdr:y>
    </cdr:from>
    <cdr:to>
      <cdr:x>0.75172</cdr:x>
      <cdr:y>0.39514</cdr:y>
    </cdr:to>
    <cdr:sp macro="" textlink="">
      <cdr:nvSpPr>
        <cdr:cNvPr id="3" name="Rectangular Callout 2"/>
        <cdr:cNvSpPr/>
      </cdr:nvSpPr>
      <cdr:spPr>
        <a:xfrm xmlns:a="http://schemas.openxmlformats.org/drawingml/2006/main">
          <a:off x="2000624" y="1003300"/>
          <a:ext cx="1131794" cy="302559"/>
        </a:xfrm>
        <a:prstGeom xmlns:a="http://schemas.openxmlformats.org/drawingml/2006/main" prst="wedgeRectCallout">
          <a:avLst>
            <a:gd name="adj1" fmla="val -83871"/>
            <a:gd name="adj2" fmla="val 26777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chemeClr val="tx1"/>
              </a:solidFill>
            </a:rPr>
            <a:t>0.1M FeSO</a:t>
          </a:r>
          <a:r>
            <a:rPr lang="en-US" sz="1400" b="1" baseline="-25000">
              <a:solidFill>
                <a:schemeClr val="tx1"/>
              </a:solidFill>
            </a:rPr>
            <a:t>4</a:t>
          </a:r>
        </a:p>
      </cdr:txBody>
    </cdr:sp>
  </cdr:relSizeAnchor>
  <cdr:relSizeAnchor xmlns:cdr="http://schemas.openxmlformats.org/drawingml/2006/chartDrawing">
    <cdr:from>
      <cdr:x>0.68678</cdr:x>
      <cdr:y>0.42227</cdr:y>
    </cdr:from>
    <cdr:to>
      <cdr:x>0.89962</cdr:x>
      <cdr:y>0.51382</cdr:y>
    </cdr:to>
    <cdr:sp macro="" textlink="">
      <cdr:nvSpPr>
        <cdr:cNvPr id="4" name="Rectangular Callout 3"/>
        <cdr:cNvSpPr/>
      </cdr:nvSpPr>
      <cdr:spPr>
        <a:xfrm xmlns:a="http://schemas.openxmlformats.org/drawingml/2006/main">
          <a:off x="2861810" y="1395507"/>
          <a:ext cx="886930" cy="302559"/>
        </a:xfrm>
        <a:prstGeom xmlns:a="http://schemas.openxmlformats.org/drawingml/2006/main" prst="wedgeRectCallout">
          <a:avLst>
            <a:gd name="adj1" fmla="val -71570"/>
            <a:gd name="adj2" fmla="val 97147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chemeClr val="tx1"/>
              </a:solidFill>
            </a:rPr>
            <a:t>1M CoCl</a:t>
          </a:r>
          <a:r>
            <a:rPr lang="en-US" sz="1400" b="1" baseline="-25000">
              <a:solidFill>
                <a:schemeClr val="tx1"/>
              </a:solidFill>
            </a:rPr>
            <a:t>2</a:t>
          </a:r>
        </a:p>
      </cdr:txBody>
    </cdr:sp>
  </cdr:relSizeAnchor>
  <cdr:relSizeAnchor xmlns:cdr="http://schemas.openxmlformats.org/drawingml/2006/chartDrawing">
    <cdr:from>
      <cdr:x>0.32374</cdr:x>
      <cdr:y>0.56468</cdr:y>
    </cdr:from>
    <cdr:to>
      <cdr:x>0.55003</cdr:x>
      <cdr:y>0.65624</cdr:y>
    </cdr:to>
    <cdr:sp macro="" textlink="">
      <cdr:nvSpPr>
        <cdr:cNvPr id="5" name="Rectangular Callout 4"/>
        <cdr:cNvSpPr/>
      </cdr:nvSpPr>
      <cdr:spPr>
        <a:xfrm xmlns:a="http://schemas.openxmlformats.org/drawingml/2006/main">
          <a:off x="1349016" y="1866153"/>
          <a:ext cx="942960" cy="302559"/>
        </a:xfrm>
        <a:prstGeom xmlns:a="http://schemas.openxmlformats.org/drawingml/2006/main" prst="wedgeRectCallout">
          <a:avLst>
            <a:gd name="adj1" fmla="val 154548"/>
            <a:gd name="adj2" fmla="val 86036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chemeClr val="tx1"/>
              </a:solidFill>
            </a:rPr>
            <a:t>1M NiSO</a:t>
          </a:r>
          <a:r>
            <a:rPr lang="en-US" sz="1400" b="1" baseline="-25000">
              <a:solidFill>
                <a:schemeClr val="tx1"/>
              </a:solidFill>
            </a:rPr>
            <a:t>3</a:t>
          </a:r>
        </a:p>
      </cdr:txBody>
    </cdr:sp>
  </cdr:relSizeAnchor>
  <cdr:relSizeAnchor xmlns:cdr="http://schemas.openxmlformats.org/drawingml/2006/chartDrawing">
    <cdr:from>
      <cdr:x>0.36139</cdr:x>
      <cdr:y>0.68336</cdr:y>
    </cdr:from>
    <cdr:to>
      <cdr:x>0.63339</cdr:x>
      <cdr:y>0.77491</cdr:y>
    </cdr:to>
    <cdr:sp macro="" textlink="">
      <cdr:nvSpPr>
        <cdr:cNvPr id="6" name="Rectangular Callout 5"/>
        <cdr:cNvSpPr/>
      </cdr:nvSpPr>
      <cdr:spPr>
        <a:xfrm xmlns:a="http://schemas.openxmlformats.org/drawingml/2006/main">
          <a:off x="1505898" y="2258358"/>
          <a:ext cx="1133459" cy="302559"/>
        </a:xfrm>
        <a:prstGeom xmlns:a="http://schemas.openxmlformats.org/drawingml/2006/main" prst="wedgeRectCallout">
          <a:avLst>
            <a:gd name="adj1" fmla="val 116543"/>
            <a:gd name="adj2" fmla="val 52703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chemeClr val="tx1"/>
              </a:solidFill>
            </a:rPr>
            <a:t>0.1M CuNO</a:t>
          </a:r>
          <a:r>
            <a:rPr lang="en-US" sz="1400" b="1" baseline="-25000">
              <a:solidFill>
                <a:schemeClr val="tx1"/>
              </a:solidFill>
            </a:rPr>
            <a:t>3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0.3078</cdr:x>
      <cdr:y>0.1171</cdr:y>
    </cdr:from>
    <cdr:to>
      <cdr:x>0.53733</cdr:x>
      <cdr:y>0.20865</cdr:y>
    </cdr:to>
    <cdr:sp macro="" textlink="">
      <cdr:nvSpPr>
        <cdr:cNvPr id="2" name="Rectangular Callout 1"/>
        <cdr:cNvSpPr/>
      </cdr:nvSpPr>
      <cdr:spPr>
        <a:xfrm xmlns:a="http://schemas.openxmlformats.org/drawingml/2006/main">
          <a:off x="1272241" y="386976"/>
          <a:ext cx="948764" cy="302559"/>
        </a:xfrm>
        <a:prstGeom xmlns:a="http://schemas.openxmlformats.org/drawingml/2006/main" prst="wedgeRectCallout">
          <a:avLst>
            <a:gd name="adj1" fmla="val -83871"/>
            <a:gd name="adj2" fmla="val 26777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chemeClr val="tx1"/>
              </a:solidFill>
            </a:rPr>
            <a:t>Fe</a:t>
          </a:r>
          <a:r>
            <a:rPr lang="en-US" sz="1400" b="1" baseline="-25000">
              <a:solidFill>
                <a:schemeClr val="tx1"/>
              </a:solidFill>
            </a:rPr>
            <a:t>2</a:t>
          </a:r>
          <a:r>
            <a:rPr lang="en-US" sz="1400" b="1">
              <a:solidFill>
                <a:schemeClr val="tx1"/>
              </a:solidFill>
            </a:rPr>
            <a:t>(SO</a:t>
          </a:r>
          <a:r>
            <a:rPr lang="en-US" sz="1400" b="1" baseline="-25000">
              <a:solidFill>
                <a:schemeClr val="tx1"/>
              </a:solidFill>
            </a:rPr>
            <a:t>4</a:t>
          </a:r>
          <a:r>
            <a:rPr lang="en-US" sz="1400" b="1">
              <a:solidFill>
                <a:schemeClr val="tx1"/>
              </a:solidFill>
            </a:rPr>
            <a:t>)</a:t>
          </a:r>
          <a:r>
            <a:rPr lang="en-US" sz="1400" b="1" baseline="-25000">
              <a:solidFill>
                <a:schemeClr val="tx1"/>
              </a:solidFill>
            </a:rPr>
            <a:t>3</a:t>
          </a:r>
        </a:p>
      </cdr:txBody>
    </cdr:sp>
  </cdr:relSizeAnchor>
  <cdr:relSizeAnchor xmlns:cdr="http://schemas.openxmlformats.org/drawingml/2006/chartDrawing">
    <cdr:from>
      <cdr:x>0.51655</cdr:x>
      <cdr:y>0.30359</cdr:y>
    </cdr:from>
    <cdr:to>
      <cdr:x>0.68644</cdr:x>
      <cdr:y>0.39514</cdr:y>
    </cdr:to>
    <cdr:sp macro="" textlink="">
      <cdr:nvSpPr>
        <cdr:cNvPr id="3" name="Rectangular Callout 2"/>
        <cdr:cNvSpPr/>
      </cdr:nvSpPr>
      <cdr:spPr>
        <a:xfrm xmlns:a="http://schemas.openxmlformats.org/drawingml/2006/main">
          <a:off x="2135095" y="1003300"/>
          <a:ext cx="702234" cy="302559"/>
        </a:xfrm>
        <a:prstGeom xmlns:a="http://schemas.openxmlformats.org/drawingml/2006/main" prst="wedgeRectCallout">
          <a:avLst>
            <a:gd name="adj1" fmla="val -98233"/>
            <a:gd name="adj2" fmla="val 37888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chemeClr val="tx1"/>
              </a:solidFill>
            </a:rPr>
            <a:t>FeSO</a:t>
          </a:r>
          <a:r>
            <a:rPr lang="en-US" sz="1400" b="1" baseline="-25000">
              <a:solidFill>
                <a:schemeClr val="tx1"/>
              </a:solidFill>
            </a:rPr>
            <a:t>4</a:t>
          </a:r>
        </a:p>
      </cdr:txBody>
    </cdr:sp>
  </cdr:relSizeAnchor>
  <cdr:relSizeAnchor xmlns:cdr="http://schemas.openxmlformats.org/drawingml/2006/chartDrawing">
    <cdr:from>
      <cdr:x>0.28791</cdr:x>
      <cdr:y>0.56129</cdr:y>
    </cdr:from>
    <cdr:to>
      <cdr:x>0.58342</cdr:x>
      <cdr:y>0.65285</cdr:y>
    </cdr:to>
    <cdr:sp macro="" textlink="">
      <cdr:nvSpPr>
        <cdr:cNvPr id="4" name="Rectangular Callout 3"/>
        <cdr:cNvSpPr/>
      </cdr:nvSpPr>
      <cdr:spPr>
        <a:xfrm xmlns:a="http://schemas.openxmlformats.org/drawingml/2006/main">
          <a:off x="1190064" y="1854947"/>
          <a:ext cx="1221441" cy="302559"/>
        </a:xfrm>
        <a:prstGeom xmlns:a="http://schemas.openxmlformats.org/drawingml/2006/main" prst="wedgeRectCallout">
          <a:avLst>
            <a:gd name="adj1" fmla="val 88713"/>
            <a:gd name="adj2" fmla="val 78628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>
              <a:solidFill>
                <a:schemeClr val="tx1"/>
              </a:solidFill>
            </a:rPr>
            <a:t>NiSO</a:t>
          </a:r>
          <a:r>
            <a:rPr lang="en-US" sz="1400" b="1" baseline="-25000">
              <a:solidFill>
                <a:schemeClr val="tx1"/>
              </a:solidFill>
            </a:rPr>
            <a:t>4</a:t>
          </a:r>
          <a:r>
            <a:rPr lang="en-US" sz="14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* 7H</a:t>
          </a:r>
          <a:r>
            <a:rPr lang="en-US" sz="1400" b="1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4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</a:t>
          </a:r>
          <a:endParaRPr lang="en-US" sz="1400" b="1" baseline="-25000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0.51384</cdr:x>
      <cdr:y>0.73083</cdr:y>
    </cdr:from>
    <cdr:to>
      <cdr:x>0.68373</cdr:x>
      <cdr:y>0.82239</cdr:y>
    </cdr:to>
    <cdr:sp macro="" textlink="">
      <cdr:nvSpPr>
        <cdr:cNvPr id="5" name="Rectangular Callout 4"/>
        <cdr:cNvSpPr/>
      </cdr:nvSpPr>
      <cdr:spPr>
        <a:xfrm xmlns:a="http://schemas.openxmlformats.org/drawingml/2006/main">
          <a:off x="2123889" y="2415241"/>
          <a:ext cx="702234" cy="302559"/>
        </a:xfrm>
        <a:prstGeom xmlns:a="http://schemas.openxmlformats.org/drawingml/2006/main" prst="wedgeRectCallout">
          <a:avLst>
            <a:gd name="adj1" fmla="val 134746"/>
            <a:gd name="adj2" fmla="val 11962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 baseline="0">
              <a:solidFill>
                <a:schemeClr val="tx1"/>
              </a:solidFill>
            </a:rPr>
            <a:t>CuCl</a:t>
          </a:r>
          <a:r>
            <a:rPr lang="en-US" sz="1400" b="1" baseline="-25000">
              <a:solidFill>
                <a:schemeClr val="tx1"/>
              </a:solidFill>
            </a:rPr>
            <a:t>2</a:t>
          </a:r>
        </a:p>
      </cdr:txBody>
    </cdr:sp>
  </cdr:relSizeAnchor>
  <cdr:relSizeAnchor xmlns:cdr="http://schemas.openxmlformats.org/drawingml/2006/chartDrawing">
    <cdr:from>
      <cdr:x>0.77048</cdr:x>
      <cdr:y>0.54434</cdr:y>
    </cdr:from>
    <cdr:to>
      <cdr:x>0.90875</cdr:x>
      <cdr:y>0.63589</cdr:y>
    </cdr:to>
    <cdr:sp macro="" textlink="">
      <cdr:nvSpPr>
        <cdr:cNvPr id="6" name="Rectangular Callout 5"/>
        <cdr:cNvSpPr/>
      </cdr:nvSpPr>
      <cdr:spPr>
        <a:xfrm xmlns:a="http://schemas.openxmlformats.org/drawingml/2006/main">
          <a:off x="3184711" y="1798918"/>
          <a:ext cx="571500" cy="302559"/>
        </a:xfrm>
        <a:prstGeom xmlns:a="http://schemas.openxmlformats.org/drawingml/2006/main" prst="wedgeRectCallout">
          <a:avLst>
            <a:gd name="adj1" fmla="val 80491"/>
            <a:gd name="adj2" fmla="val 237888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 baseline="0">
              <a:solidFill>
                <a:schemeClr val="tx1"/>
              </a:solidFill>
            </a:rPr>
            <a:t>NaCl</a:t>
          </a:r>
          <a:endParaRPr lang="en-US" sz="1400" b="1" baseline="-25000">
            <a:solidFill>
              <a:schemeClr val="tx1"/>
            </a:solidFill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0.21833</cdr:x>
      <cdr:y>0.72744</cdr:y>
    </cdr:from>
    <cdr:to>
      <cdr:x>0.59101</cdr:x>
      <cdr:y>0.81899</cdr:y>
    </cdr:to>
    <cdr:sp macro="" textlink="">
      <cdr:nvSpPr>
        <cdr:cNvPr id="2" name="Rectangular Callout 1"/>
        <cdr:cNvSpPr/>
      </cdr:nvSpPr>
      <cdr:spPr>
        <a:xfrm xmlns:a="http://schemas.openxmlformats.org/drawingml/2006/main">
          <a:off x="902447" y="2404035"/>
          <a:ext cx="1540436" cy="302559"/>
        </a:xfrm>
        <a:prstGeom xmlns:a="http://schemas.openxmlformats.org/drawingml/2006/main" prst="wedgeRectCallout">
          <a:avLst>
            <a:gd name="adj1" fmla="val 92673"/>
            <a:gd name="adj2" fmla="val -39889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 baseline="0">
              <a:solidFill>
                <a:schemeClr val="tx1"/>
              </a:solidFill>
            </a:rPr>
            <a:t>K</a:t>
          </a:r>
          <a:r>
            <a:rPr lang="en-US" sz="1400" b="1" baseline="-25000">
              <a:solidFill>
                <a:schemeClr val="tx1"/>
              </a:solidFill>
            </a:rPr>
            <a:t>3</a:t>
          </a:r>
          <a:r>
            <a:rPr lang="en-US" sz="1400" b="1" baseline="0">
              <a:solidFill>
                <a:schemeClr val="tx1"/>
              </a:solidFill>
            </a:rPr>
            <a:t>[Fe</a:t>
          </a:r>
          <a:r>
            <a:rPr lang="en-US" sz="1400" b="1" baseline="30000">
              <a:solidFill>
                <a:schemeClr val="tx1"/>
              </a:solidFill>
            </a:rPr>
            <a:t>III</a:t>
          </a:r>
          <a:r>
            <a:rPr lang="en-US" sz="1400" b="1" baseline="0">
              <a:solidFill>
                <a:schemeClr val="tx1"/>
              </a:solidFill>
            </a:rPr>
            <a:t>(CN)</a:t>
          </a:r>
          <a:r>
            <a:rPr lang="en-US" sz="1400" b="1" baseline="-25000">
              <a:solidFill>
                <a:schemeClr val="tx1"/>
              </a:solidFill>
            </a:rPr>
            <a:t>6</a:t>
          </a:r>
          <a:r>
            <a:rPr lang="en-US" sz="1400" b="1" baseline="0">
              <a:solidFill>
                <a:schemeClr val="tx1"/>
              </a:solidFill>
            </a:rPr>
            <a:t>] fest</a:t>
          </a:r>
          <a:endParaRPr lang="en-US" sz="1400" b="1" baseline="-25000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0.21562</cdr:x>
      <cdr:y>0.60198</cdr:y>
    </cdr:from>
    <cdr:to>
      <cdr:x>0.5883</cdr:x>
      <cdr:y>0.69353</cdr:y>
    </cdr:to>
    <cdr:sp macro="" textlink="">
      <cdr:nvSpPr>
        <cdr:cNvPr id="3" name="Rectangular Callout 2"/>
        <cdr:cNvSpPr/>
      </cdr:nvSpPr>
      <cdr:spPr>
        <a:xfrm xmlns:a="http://schemas.openxmlformats.org/drawingml/2006/main">
          <a:off x="891244" y="1989417"/>
          <a:ext cx="1540436" cy="302559"/>
        </a:xfrm>
        <a:prstGeom xmlns:a="http://schemas.openxmlformats.org/drawingml/2006/main" prst="wedgeRectCallout">
          <a:avLst>
            <a:gd name="adj1" fmla="val 105039"/>
            <a:gd name="adj2" fmla="val 71223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 baseline="0">
              <a:solidFill>
                <a:schemeClr val="tx1"/>
              </a:solidFill>
            </a:rPr>
            <a:t>1M K</a:t>
          </a:r>
          <a:r>
            <a:rPr lang="en-US" sz="1400" b="1" baseline="-25000">
              <a:solidFill>
                <a:schemeClr val="tx1"/>
              </a:solidFill>
            </a:rPr>
            <a:t>3</a:t>
          </a:r>
          <a:r>
            <a:rPr lang="en-US" sz="1400" b="1" baseline="0">
              <a:solidFill>
                <a:schemeClr val="tx1"/>
              </a:solidFill>
            </a:rPr>
            <a:t>[Fe</a:t>
          </a:r>
          <a:r>
            <a:rPr lang="en-US" sz="1400" b="1" baseline="30000">
              <a:solidFill>
                <a:schemeClr val="tx1"/>
              </a:solidFill>
            </a:rPr>
            <a:t>III</a:t>
          </a:r>
          <a:r>
            <a:rPr lang="en-US" sz="1400" b="1" baseline="0">
              <a:solidFill>
                <a:schemeClr val="tx1"/>
              </a:solidFill>
            </a:rPr>
            <a:t>(CN)</a:t>
          </a:r>
          <a:r>
            <a:rPr lang="en-US" sz="1400" b="1" baseline="-25000">
              <a:solidFill>
                <a:schemeClr val="tx1"/>
              </a:solidFill>
            </a:rPr>
            <a:t>6</a:t>
          </a:r>
          <a:r>
            <a:rPr lang="en-US" sz="1400" b="1" baseline="0">
              <a:solidFill>
                <a:schemeClr val="tx1"/>
              </a:solidFill>
            </a:rPr>
            <a:t>]</a:t>
          </a:r>
          <a:endParaRPr lang="en-US" sz="1400" b="1" baseline="-25000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0.49612</cdr:x>
      <cdr:y>0.21769</cdr:y>
    </cdr:from>
    <cdr:to>
      <cdr:x>0.90007</cdr:x>
      <cdr:y>0.44488</cdr:y>
    </cdr:to>
    <cdr:sp macro="" textlink="">
      <cdr:nvSpPr>
        <cdr:cNvPr id="4" name="Rectangular Callout 3"/>
        <cdr:cNvSpPr/>
      </cdr:nvSpPr>
      <cdr:spPr>
        <a:xfrm xmlns:a="http://schemas.openxmlformats.org/drawingml/2006/main">
          <a:off x="2050677" y="719418"/>
          <a:ext cx="1669677" cy="750795"/>
        </a:xfrm>
        <a:prstGeom xmlns:a="http://schemas.openxmlformats.org/drawingml/2006/main" prst="wedgeRectCallout">
          <a:avLst>
            <a:gd name="adj1" fmla="val 65532"/>
            <a:gd name="adj2" fmla="val 215906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 baseline="0">
              <a:solidFill>
                <a:schemeClr val="tx1"/>
              </a:solidFill>
            </a:rPr>
            <a:t>1M K</a:t>
          </a:r>
          <a:r>
            <a:rPr lang="en-US" sz="1400" b="1" baseline="-25000">
              <a:solidFill>
                <a:schemeClr val="tx1"/>
              </a:solidFill>
            </a:rPr>
            <a:t>4</a:t>
          </a:r>
          <a:r>
            <a:rPr lang="en-US" sz="1400" b="1" baseline="0">
              <a:solidFill>
                <a:schemeClr val="tx1"/>
              </a:solidFill>
            </a:rPr>
            <a:t>[Fe</a:t>
          </a:r>
          <a:r>
            <a:rPr lang="en-US" sz="1400" b="1" baseline="30000">
              <a:solidFill>
                <a:schemeClr val="tx1"/>
              </a:solidFill>
            </a:rPr>
            <a:t>II</a:t>
          </a:r>
          <a:r>
            <a:rPr lang="en-US" sz="1400" b="1" baseline="0">
              <a:solidFill>
                <a:schemeClr val="tx1"/>
              </a:solidFill>
            </a:rPr>
            <a:t>(CN)</a:t>
          </a:r>
          <a:r>
            <a:rPr lang="en-US" sz="1400" b="1" baseline="-25000">
              <a:solidFill>
                <a:schemeClr val="tx1"/>
              </a:solidFill>
            </a:rPr>
            <a:t>6</a:t>
          </a:r>
          <a:r>
            <a:rPr lang="en-US" sz="1400" b="1" baseline="0">
              <a:solidFill>
                <a:schemeClr val="tx1"/>
              </a:solidFill>
            </a:rPr>
            <a:t>] oder</a:t>
          </a:r>
        </a:p>
        <a:p xmlns:a="http://schemas.openxmlformats.org/drawingml/2006/main">
          <a:pPr algn="ctr"/>
          <a:r>
            <a:rPr lang="en-US" sz="14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K</a:t>
          </a:r>
          <a:r>
            <a:rPr lang="en-US" sz="1400" b="1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en-US" sz="14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[Fe</a:t>
          </a:r>
          <a:r>
            <a:rPr lang="en-US" sz="1400" b="1" baseline="30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II</a:t>
          </a:r>
          <a:r>
            <a:rPr lang="en-US" sz="14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(CN)</a:t>
          </a:r>
          <a:r>
            <a:rPr lang="en-US" sz="1400" b="1" baseline="-25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en-US" sz="14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] fest</a:t>
          </a:r>
          <a:endParaRPr lang="en-US" sz="1400">
            <a:solidFill>
              <a:schemeClr val="tx1"/>
            </a:solidFill>
            <a:effectLst/>
          </a:endParaRPr>
        </a:p>
        <a:p xmlns:a="http://schemas.openxmlformats.org/drawingml/2006/main">
          <a:pPr algn="ctr"/>
          <a:endParaRPr lang="en-US" sz="1400" b="1" baseline="-25000">
            <a:solidFill>
              <a:schemeClr val="tx1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0.09904</cdr:x>
      <cdr:y>0.46974</cdr:y>
    </cdr:from>
    <cdr:to>
      <cdr:x>0.35786</cdr:x>
      <cdr:y>0.56129</cdr:y>
    </cdr:to>
    <cdr:sp macro="" textlink="">
      <cdr:nvSpPr>
        <cdr:cNvPr id="2" name="Rectangular Callout 1"/>
        <cdr:cNvSpPr/>
      </cdr:nvSpPr>
      <cdr:spPr>
        <a:xfrm xmlns:a="http://schemas.openxmlformats.org/drawingml/2006/main">
          <a:off x="409387" y="1552388"/>
          <a:ext cx="1069789" cy="302559"/>
        </a:xfrm>
        <a:prstGeom xmlns:a="http://schemas.openxmlformats.org/drawingml/2006/main" prst="wedgeRectCallout">
          <a:avLst>
            <a:gd name="adj1" fmla="val -22141"/>
            <a:gd name="adj2" fmla="val -313963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 baseline="0">
              <a:solidFill>
                <a:schemeClr val="tx1"/>
              </a:solidFill>
            </a:rPr>
            <a:t>1M MnCl</a:t>
          </a:r>
          <a:r>
            <a:rPr lang="en-US" sz="1400" b="1" baseline="-25000">
              <a:solidFill>
                <a:schemeClr val="tx1"/>
              </a:solidFill>
            </a:rPr>
            <a:t>2</a:t>
          </a:r>
        </a:p>
      </cdr:txBody>
    </cdr:sp>
  </cdr:relSizeAnchor>
  <cdr:relSizeAnchor xmlns:cdr="http://schemas.openxmlformats.org/drawingml/2006/chartDrawing">
    <cdr:from>
      <cdr:x>0.24002</cdr:x>
      <cdr:y>0.34428</cdr:y>
    </cdr:from>
    <cdr:to>
      <cdr:x>0.54221</cdr:x>
      <cdr:y>0.43583</cdr:y>
    </cdr:to>
    <cdr:sp macro="" textlink="">
      <cdr:nvSpPr>
        <cdr:cNvPr id="3" name="Rectangular Callout 2"/>
        <cdr:cNvSpPr/>
      </cdr:nvSpPr>
      <cdr:spPr>
        <a:xfrm xmlns:a="http://schemas.openxmlformats.org/drawingml/2006/main">
          <a:off x="992094" y="1137771"/>
          <a:ext cx="1249083" cy="302559"/>
        </a:xfrm>
        <a:prstGeom xmlns:a="http://schemas.openxmlformats.org/drawingml/2006/main" prst="wedgeRectCallout">
          <a:avLst>
            <a:gd name="adj1" fmla="val -30626"/>
            <a:gd name="adj2" fmla="val -173222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 baseline="0">
              <a:solidFill>
                <a:schemeClr val="tx1"/>
              </a:solidFill>
            </a:rPr>
            <a:t>0.2M MnSO</a:t>
          </a:r>
          <a:r>
            <a:rPr lang="en-US" sz="1400" b="1" baseline="-25000">
              <a:solidFill>
                <a:schemeClr val="tx1"/>
              </a:solidFill>
            </a:rPr>
            <a:t>4</a:t>
          </a:r>
        </a:p>
      </cdr:txBody>
    </cdr:sp>
  </cdr:relSizeAnchor>
  <cdr:relSizeAnchor xmlns:cdr="http://schemas.openxmlformats.org/drawingml/2006/chartDrawing">
    <cdr:from>
      <cdr:x>0.57077</cdr:x>
      <cdr:y>0.70032</cdr:y>
    </cdr:from>
    <cdr:to>
      <cdr:x>0.79976</cdr:x>
      <cdr:y>0.79187</cdr:y>
    </cdr:to>
    <cdr:sp macro="" textlink="">
      <cdr:nvSpPr>
        <cdr:cNvPr id="4" name="Rectangular Callout 3"/>
        <cdr:cNvSpPr/>
      </cdr:nvSpPr>
      <cdr:spPr>
        <a:xfrm xmlns:a="http://schemas.openxmlformats.org/drawingml/2006/main">
          <a:off x="2359212" y="2314388"/>
          <a:ext cx="946523" cy="302559"/>
        </a:xfrm>
        <a:prstGeom xmlns:a="http://schemas.openxmlformats.org/drawingml/2006/main" prst="wedgeRectCallout">
          <a:avLst>
            <a:gd name="adj1" fmla="val -47201"/>
            <a:gd name="adj2" fmla="val -165814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 baseline="0">
              <a:solidFill>
                <a:schemeClr val="tx1"/>
              </a:solidFill>
            </a:rPr>
            <a:t>MnO</a:t>
          </a:r>
          <a:r>
            <a:rPr lang="en-US" sz="1400" b="1" baseline="-25000">
              <a:solidFill>
                <a:schemeClr val="tx1"/>
              </a:solidFill>
            </a:rPr>
            <a:t>2</a:t>
          </a:r>
          <a:r>
            <a:rPr lang="en-US" sz="1400" b="1" baseline="0">
              <a:solidFill>
                <a:schemeClr val="tx1"/>
              </a:solidFill>
            </a:rPr>
            <a:t> fest</a:t>
          </a:r>
          <a:endParaRPr lang="en-US" sz="1400" b="1" baseline="-25000">
            <a:solidFill>
              <a:schemeClr val="tx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29308</xdr:colOff>
      <xdr:row>17</xdr:row>
      <xdr:rowOff>29308</xdr:rowOff>
    </xdr:from>
    <xdr:to>
      <xdr:col>6</xdr:col>
      <xdr:colOff>610438</xdr:colOff>
      <xdr:row>34</xdr:row>
      <xdr:rowOff>61965</xdr:rowOff>
    </xdr:to>
    <xdr:graphicFrame macro="">
      <xdr:nvGraphicFramePr>
        <xdr:cNvPr id="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8965</xdr:colOff>
      <xdr:row>17</xdr:row>
      <xdr:rowOff>26894</xdr:rowOff>
    </xdr:from>
    <xdr:to>
      <xdr:col>14</xdr:col>
      <xdr:colOff>545272</xdr:colOff>
      <xdr:row>34</xdr:row>
      <xdr:rowOff>59551</xdr:rowOff>
    </xdr:to>
    <xdr:graphicFrame macro="">
      <xdr:nvGraphicFramePr>
        <xdr:cNvPr id="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44823</xdr:colOff>
      <xdr:row>17</xdr:row>
      <xdr:rowOff>8964</xdr:rowOff>
    </xdr:from>
    <xdr:to>
      <xdr:col>22</xdr:col>
      <xdr:colOff>581129</xdr:colOff>
      <xdr:row>34</xdr:row>
      <xdr:rowOff>41621</xdr:rowOff>
    </xdr:to>
    <xdr:graphicFrame macro="">
      <xdr:nvGraphicFramePr>
        <xdr:cNvPr id="4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44823</xdr:colOff>
      <xdr:row>17</xdr:row>
      <xdr:rowOff>8964</xdr:rowOff>
    </xdr:from>
    <xdr:to>
      <xdr:col>31</xdr:col>
      <xdr:colOff>581129</xdr:colOff>
      <xdr:row>34</xdr:row>
      <xdr:rowOff>41621</xdr:rowOff>
    </xdr:to>
    <xdr:graphicFrame macro="">
      <xdr:nvGraphicFramePr>
        <xdr:cNvPr id="5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://de.wikipedia.org/wiki/Silber" TargetMode="External"/><Relationship Id="rId18" Type="http://schemas.openxmlformats.org/officeDocument/2006/relationships/hyperlink" Target="http://de.wikipedia.org/wiki/Kupfer" TargetMode="External"/><Relationship Id="rId26" Type="http://schemas.openxmlformats.org/officeDocument/2006/relationships/hyperlink" Target="http://de.wikipedia.org/wiki/Nickel" TargetMode="External"/><Relationship Id="rId39" Type="http://schemas.openxmlformats.org/officeDocument/2006/relationships/hyperlink" Target="http://de.wikipedia.org/wiki/Titan_(Element)" TargetMode="External"/><Relationship Id="rId21" Type="http://schemas.openxmlformats.org/officeDocument/2006/relationships/hyperlink" Target="http://de.wikipedia.org/wiki/Wasserstoff" TargetMode="External"/><Relationship Id="rId34" Type="http://schemas.openxmlformats.org/officeDocument/2006/relationships/hyperlink" Target="http://de.wikipedia.org/wiki/Wasser" TargetMode="External"/><Relationship Id="rId42" Type="http://schemas.openxmlformats.org/officeDocument/2006/relationships/hyperlink" Target="http://de.wikipedia.org/wiki/Beryllium" TargetMode="External"/><Relationship Id="rId47" Type="http://schemas.openxmlformats.org/officeDocument/2006/relationships/hyperlink" Target="http://de.wikipedia.org/wiki/Calcium" TargetMode="External"/><Relationship Id="rId50" Type="http://schemas.openxmlformats.org/officeDocument/2006/relationships/hyperlink" Target="http://de.wikipedia.org/wiki/Lithium" TargetMode="External"/><Relationship Id="rId7" Type="http://schemas.openxmlformats.org/officeDocument/2006/relationships/hyperlink" Target="http://de.wikipedia.org/wiki/Chlor" TargetMode="External"/><Relationship Id="rId2" Type="http://schemas.openxmlformats.org/officeDocument/2006/relationships/hyperlink" Target="http://de.wikipedia.org/wiki/Sauerstoff" TargetMode="External"/><Relationship Id="rId16" Type="http://schemas.openxmlformats.org/officeDocument/2006/relationships/hyperlink" Target="http://de.wikipedia.org/wiki/Kupfer" TargetMode="External"/><Relationship Id="rId29" Type="http://schemas.openxmlformats.org/officeDocument/2006/relationships/hyperlink" Target="http://de.wikipedia.org/wiki/Eisen" TargetMode="External"/><Relationship Id="rId11" Type="http://schemas.openxmlformats.org/officeDocument/2006/relationships/hyperlink" Target="http://de.wikipedia.org/wiki/Brom" TargetMode="External"/><Relationship Id="rId24" Type="http://schemas.openxmlformats.org/officeDocument/2006/relationships/hyperlink" Target="http://de.wikipedia.org/wiki/Zinn" TargetMode="External"/><Relationship Id="rId32" Type="http://schemas.openxmlformats.org/officeDocument/2006/relationships/hyperlink" Target="http://de.wikipedia.org/wiki/Chrom" TargetMode="External"/><Relationship Id="rId37" Type="http://schemas.openxmlformats.org/officeDocument/2006/relationships/hyperlink" Target="http://de.wikipedia.org/wiki/Vanadium" TargetMode="External"/><Relationship Id="rId40" Type="http://schemas.openxmlformats.org/officeDocument/2006/relationships/hyperlink" Target="http://de.wikipedia.org/wiki/Aluminium" TargetMode="External"/><Relationship Id="rId45" Type="http://schemas.openxmlformats.org/officeDocument/2006/relationships/hyperlink" Target="http://de.wikipedia.org/wiki/Lanthan" TargetMode="External"/><Relationship Id="rId5" Type="http://schemas.openxmlformats.org/officeDocument/2006/relationships/hyperlink" Target="http://de.wikipedia.org/wiki/Gold" TargetMode="External"/><Relationship Id="rId15" Type="http://schemas.openxmlformats.org/officeDocument/2006/relationships/hyperlink" Target="http://de.wikipedia.org/wiki/Iod" TargetMode="External"/><Relationship Id="rId23" Type="http://schemas.openxmlformats.org/officeDocument/2006/relationships/hyperlink" Target="http://de.wikipedia.org/wiki/Blei" TargetMode="External"/><Relationship Id="rId28" Type="http://schemas.openxmlformats.org/officeDocument/2006/relationships/hyperlink" Target="http://de.wikipedia.org/wiki/Cadmium" TargetMode="External"/><Relationship Id="rId36" Type="http://schemas.openxmlformats.org/officeDocument/2006/relationships/hyperlink" Target="http://de.wikipedia.org/wiki/Niob" TargetMode="External"/><Relationship Id="rId49" Type="http://schemas.openxmlformats.org/officeDocument/2006/relationships/hyperlink" Target="http://de.wikipedia.org/wiki/Kalium" TargetMode="External"/><Relationship Id="rId10" Type="http://schemas.openxmlformats.org/officeDocument/2006/relationships/hyperlink" Target="http://de.wikipedia.org/wiki/Platin" TargetMode="External"/><Relationship Id="rId19" Type="http://schemas.openxmlformats.org/officeDocument/2006/relationships/hyperlink" Target="http://de.wikipedia.org/wiki/Kupfer" TargetMode="External"/><Relationship Id="rId31" Type="http://schemas.openxmlformats.org/officeDocument/2006/relationships/hyperlink" Target="http://de.wikipedia.org/wiki/Nickel" TargetMode="External"/><Relationship Id="rId44" Type="http://schemas.openxmlformats.org/officeDocument/2006/relationships/hyperlink" Target="http://de.wikipedia.org/wiki/Cer" TargetMode="External"/><Relationship Id="rId4" Type="http://schemas.openxmlformats.org/officeDocument/2006/relationships/hyperlink" Target="http://de.wikipedia.org/wiki/Gold" TargetMode="External"/><Relationship Id="rId9" Type="http://schemas.openxmlformats.org/officeDocument/2006/relationships/hyperlink" Target="http://de.wikipedia.org/wiki/Sauerstoff" TargetMode="External"/><Relationship Id="rId14" Type="http://schemas.openxmlformats.org/officeDocument/2006/relationships/hyperlink" Target="http://de.wikipedia.org/wiki/Eisen" TargetMode="External"/><Relationship Id="rId22" Type="http://schemas.openxmlformats.org/officeDocument/2006/relationships/hyperlink" Target="http://de.wikipedia.org/wiki/Eisen" TargetMode="External"/><Relationship Id="rId27" Type="http://schemas.openxmlformats.org/officeDocument/2006/relationships/hyperlink" Target="http://de.wikipedia.org/wiki/Cobalt" TargetMode="External"/><Relationship Id="rId30" Type="http://schemas.openxmlformats.org/officeDocument/2006/relationships/hyperlink" Target="http://de.wikipedia.org/wiki/Schwefel" TargetMode="External"/><Relationship Id="rId35" Type="http://schemas.openxmlformats.org/officeDocument/2006/relationships/hyperlink" Target="http://de.wikipedia.org/wiki/Chrom" TargetMode="External"/><Relationship Id="rId43" Type="http://schemas.openxmlformats.org/officeDocument/2006/relationships/hyperlink" Target="http://de.wikipedia.org/wiki/Magnesium" TargetMode="External"/><Relationship Id="rId48" Type="http://schemas.openxmlformats.org/officeDocument/2006/relationships/hyperlink" Target="http://de.wikipedia.org/wiki/Barium" TargetMode="External"/><Relationship Id="rId8" Type="http://schemas.openxmlformats.org/officeDocument/2006/relationships/hyperlink" Target="http://de.wikipedia.org/wiki/Chrom" TargetMode="External"/><Relationship Id="rId3" Type="http://schemas.openxmlformats.org/officeDocument/2006/relationships/hyperlink" Target="http://de.wikipedia.org/wiki/Sauerstoff" TargetMode="External"/><Relationship Id="rId12" Type="http://schemas.openxmlformats.org/officeDocument/2006/relationships/hyperlink" Target="http://de.wikipedia.org/wiki/Quecksilber" TargetMode="External"/><Relationship Id="rId17" Type="http://schemas.openxmlformats.org/officeDocument/2006/relationships/hyperlink" Target="http://de.wikipedia.org/wiki/Eisen" TargetMode="External"/><Relationship Id="rId25" Type="http://schemas.openxmlformats.org/officeDocument/2006/relationships/hyperlink" Target="http://de.wikipedia.org/wiki/Molybd%C3%A4n" TargetMode="External"/><Relationship Id="rId33" Type="http://schemas.openxmlformats.org/officeDocument/2006/relationships/hyperlink" Target="http://de.wikipedia.org/wiki/Zink" TargetMode="External"/><Relationship Id="rId38" Type="http://schemas.openxmlformats.org/officeDocument/2006/relationships/hyperlink" Target="http://de.wikipedia.org/wiki/Mangan" TargetMode="External"/><Relationship Id="rId46" Type="http://schemas.openxmlformats.org/officeDocument/2006/relationships/hyperlink" Target="http://de.wikipedia.org/wiki/Natrium" TargetMode="External"/><Relationship Id="rId20" Type="http://schemas.openxmlformats.org/officeDocument/2006/relationships/hyperlink" Target="http://de.wikipedia.org/wiki/Zinn" TargetMode="External"/><Relationship Id="rId41" Type="http://schemas.openxmlformats.org/officeDocument/2006/relationships/hyperlink" Target="http://de.wikipedia.org/wiki/Titan_(Element)" TargetMode="External"/><Relationship Id="rId1" Type="http://schemas.openxmlformats.org/officeDocument/2006/relationships/hyperlink" Target="http://de.wikipedia.org/wiki/Fluor" TargetMode="External"/><Relationship Id="rId6" Type="http://schemas.openxmlformats.org/officeDocument/2006/relationships/hyperlink" Target="http://de.wikipedia.org/wiki/Gold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7" workbookViewId="0">
      <selection activeCell="I16" sqref="I16"/>
    </sheetView>
  </sheetViews>
  <sheetFormatPr defaultColWidth="8.85546875" defaultRowHeight="15" x14ac:dyDescent="0.25"/>
  <cols>
    <col min="1" max="1" width="11.140625" customWidth="1"/>
    <col min="2" max="2" width="10.140625" bestFit="1" customWidth="1"/>
    <col min="3" max="3" width="11.5703125" bestFit="1" customWidth="1"/>
    <col min="4" max="4" width="10" bestFit="1" customWidth="1"/>
    <col min="14" max="14" width="11.5703125" bestFit="1" customWidth="1"/>
  </cols>
  <sheetData>
    <row r="1" spans="1:13" x14ac:dyDescent="0.25">
      <c r="A1" t="s">
        <v>1</v>
      </c>
      <c r="B1" t="s">
        <v>0</v>
      </c>
    </row>
    <row r="2" spans="1:13" x14ac:dyDescent="0.25">
      <c r="A2" t="s">
        <v>2</v>
      </c>
      <c r="B2" s="1">
        <v>40844</v>
      </c>
    </row>
    <row r="3" spans="1:13" x14ac:dyDescent="0.25">
      <c r="A3" t="s">
        <v>3</v>
      </c>
      <c r="B3" s="2">
        <v>0.66666666666666663</v>
      </c>
    </row>
    <row r="4" spans="1:13" x14ac:dyDescent="0.25">
      <c r="A4" t="s">
        <v>4</v>
      </c>
      <c r="B4" t="s">
        <v>5</v>
      </c>
    </row>
    <row r="7" spans="1:13" ht="18.75" x14ac:dyDescent="0.3">
      <c r="A7" s="6" t="s">
        <v>6</v>
      </c>
      <c r="B7" s="6" t="s">
        <v>7</v>
      </c>
    </row>
    <row r="8" spans="1:13" s="4" customFormat="1" ht="45" x14ac:dyDescent="0.25">
      <c r="A8" s="4" t="s">
        <v>11</v>
      </c>
      <c r="E8" s="4" t="s">
        <v>12</v>
      </c>
      <c r="F8" t="s">
        <v>18</v>
      </c>
      <c r="G8" s="3"/>
      <c r="H8" s="4" t="s">
        <v>19</v>
      </c>
      <c r="I8" s="9" t="s">
        <v>20</v>
      </c>
      <c r="K8" s="4" t="s">
        <v>9</v>
      </c>
      <c r="M8" s="3" t="s">
        <v>21</v>
      </c>
    </row>
    <row r="9" spans="1:13" x14ac:dyDescent="0.25">
      <c r="A9">
        <v>0</v>
      </c>
      <c r="B9" t="s">
        <v>8</v>
      </c>
      <c r="C9" t="str">
        <f>A9&amp;"M "&amp;B9</f>
        <v>0M Luft</v>
      </c>
      <c r="E9">
        <f t="shared" ref="E9:E17" si="0">K9-K$10</f>
        <v>-14</v>
      </c>
      <c r="K9">
        <v>0</v>
      </c>
    </row>
    <row r="10" spans="1:13" x14ac:dyDescent="0.25">
      <c r="A10" s="5">
        <f>1000/18</f>
        <v>55.555555555555557</v>
      </c>
      <c r="B10" t="s">
        <v>10</v>
      </c>
      <c r="C10" t="str">
        <f t="shared" ref="C10:C16" si="1">A10&amp;"M "&amp;B10</f>
        <v>55.5555555555556M Wasser</v>
      </c>
      <c r="E10">
        <f t="shared" si="0"/>
        <v>0</v>
      </c>
      <c r="K10">
        <v>14</v>
      </c>
    </row>
    <row r="11" spans="1:13" ht="18" x14ac:dyDescent="0.35">
      <c r="A11">
        <v>0.2</v>
      </c>
      <c r="B11" t="s">
        <v>13</v>
      </c>
      <c r="C11" t="str">
        <f t="shared" si="1"/>
        <v>0.2M FeCl3</v>
      </c>
      <c r="E11">
        <f t="shared" si="0"/>
        <v>-55</v>
      </c>
      <c r="F11">
        <f>E11/A11</f>
        <v>-275</v>
      </c>
      <c r="G11">
        <f>I11</f>
        <v>35</v>
      </c>
      <c r="H11">
        <v>5</v>
      </c>
      <c r="I11">
        <f t="shared" ref="I11:I12" si="2">H11*(H11+2)</f>
        <v>35</v>
      </c>
      <c r="J11">
        <f>F11/I11</f>
        <v>-7.8571428571428568</v>
      </c>
      <c r="K11">
        <v>-41</v>
      </c>
      <c r="M11">
        <v>13450</v>
      </c>
    </row>
    <row r="12" spans="1:13" ht="18" x14ac:dyDescent="0.35">
      <c r="A12">
        <v>0.2</v>
      </c>
      <c r="B12" t="s">
        <v>15</v>
      </c>
      <c r="C12" t="str">
        <f t="shared" si="1"/>
        <v>0.2M CuCl2</v>
      </c>
      <c r="E12">
        <f t="shared" si="0"/>
        <v>-7</v>
      </c>
      <c r="F12">
        <f>E12/A12</f>
        <v>-35</v>
      </c>
      <c r="G12">
        <f t="shared" ref="G12:G13" si="3">I12</f>
        <v>3</v>
      </c>
      <c r="H12">
        <v>1</v>
      </c>
      <c r="I12">
        <f t="shared" si="2"/>
        <v>3</v>
      </c>
      <c r="J12">
        <f t="shared" ref="J12:J13" si="4">F12/I12</f>
        <v>-11.666666666666666</v>
      </c>
      <c r="K12">
        <v>7</v>
      </c>
      <c r="M12">
        <v>1080</v>
      </c>
    </row>
    <row r="13" spans="1:13" ht="18" x14ac:dyDescent="0.35">
      <c r="A13">
        <v>0.1</v>
      </c>
      <c r="B13" t="s">
        <v>14</v>
      </c>
      <c r="C13" t="str">
        <f t="shared" si="1"/>
        <v>0.1M FeSO4</v>
      </c>
      <c r="E13">
        <f t="shared" si="0"/>
        <v>-18</v>
      </c>
      <c r="F13">
        <f>E13/A13</f>
        <v>-180</v>
      </c>
      <c r="G13">
        <f t="shared" si="3"/>
        <v>24</v>
      </c>
      <c r="H13">
        <v>4</v>
      </c>
      <c r="I13">
        <f>H13*(H13+2)</f>
        <v>24</v>
      </c>
      <c r="J13">
        <f t="shared" si="4"/>
        <v>-7.5</v>
      </c>
      <c r="K13">
        <v>-4</v>
      </c>
      <c r="M13">
        <v>12400</v>
      </c>
    </row>
    <row r="14" spans="1:13" ht="18" x14ac:dyDescent="0.35">
      <c r="A14">
        <v>0.1</v>
      </c>
      <c r="B14" t="s">
        <v>13</v>
      </c>
      <c r="C14" t="str">
        <f t="shared" si="1"/>
        <v>0.1M FeCl3</v>
      </c>
      <c r="D14">
        <f t="shared" ref="D14:D17" si="5">A14</f>
        <v>0.1</v>
      </c>
      <c r="E14">
        <f t="shared" si="0"/>
        <v>-13</v>
      </c>
      <c r="F14">
        <f t="shared" ref="F14:F17" si="6">E14/A14</f>
        <v>-130</v>
      </c>
      <c r="H14">
        <v>5</v>
      </c>
      <c r="I14">
        <f t="shared" ref="I14:I16" si="7">H14*(H14+2)</f>
        <v>35</v>
      </c>
      <c r="K14">
        <v>1</v>
      </c>
    </row>
    <row r="15" spans="1:13" ht="18" x14ac:dyDescent="0.35">
      <c r="A15">
        <f>A14/2</f>
        <v>0.05</v>
      </c>
      <c r="B15" t="s">
        <v>13</v>
      </c>
      <c r="C15" t="str">
        <f t="shared" si="1"/>
        <v>0.05M FeCl3</v>
      </c>
      <c r="D15">
        <f t="shared" si="5"/>
        <v>0.05</v>
      </c>
      <c r="E15">
        <f t="shared" si="0"/>
        <v>-12</v>
      </c>
      <c r="F15">
        <f t="shared" si="6"/>
        <v>-240</v>
      </c>
      <c r="H15">
        <v>5</v>
      </c>
      <c r="I15">
        <f t="shared" si="7"/>
        <v>35</v>
      </c>
      <c r="K15">
        <v>2</v>
      </c>
    </row>
    <row r="16" spans="1:13" ht="18" x14ac:dyDescent="0.35">
      <c r="A16">
        <f t="shared" ref="A16:A17" si="8">A15/2</f>
        <v>2.5000000000000001E-2</v>
      </c>
      <c r="B16" t="s">
        <v>13</v>
      </c>
      <c r="C16" t="str">
        <f t="shared" si="1"/>
        <v>0.025M FeCl3</v>
      </c>
      <c r="D16">
        <f t="shared" si="5"/>
        <v>2.5000000000000001E-2</v>
      </c>
      <c r="E16">
        <f t="shared" si="0"/>
        <v>-8</v>
      </c>
      <c r="F16">
        <f t="shared" si="6"/>
        <v>-320</v>
      </c>
      <c r="H16">
        <v>5</v>
      </c>
      <c r="I16">
        <f t="shared" si="7"/>
        <v>35</v>
      </c>
      <c r="K16">
        <v>6</v>
      </c>
    </row>
    <row r="17" spans="1:11" ht="18" x14ac:dyDescent="0.35">
      <c r="A17">
        <f t="shared" si="8"/>
        <v>1.2500000000000001E-2</v>
      </c>
      <c r="B17" t="s">
        <v>13</v>
      </c>
      <c r="C17" t="str">
        <f>A17&amp;"M "&amp;B17</f>
        <v>0.0125M FeCl3</v>
      </c>
      <c r="D17">
        <f t="shared" si="5"/>
        <v>1.2500000000000001E-2</v>
      </c>
      <c r="E17">
        <f t="shared" si="0"/>
        <v>-4</v>
      </c>
      <c r="F17">
        <f t="shared" si="6"/>
        <v>-320</v>
      </c>
      <c r="K17">
        <v>10</v>
      </c>
    </row>
    <row r="20" spans="1:11" ht="18.75" x14ac:dyDescent="0.3">
      <c r="A20" s="6" t="s">
        <v>6</v>
      </c>
      <c r="B20" s="6" t="s">
        <v>17</v>
      </c>
    </row>
    <row r="21" spans="1:11" ht="45" x14ac:dyDescent="0.25">
      <c r="A21" s="4" t="s">
        <v>11</v>
      </c>
      <c r="B21" s="4"/>
      <c r="E21" s="4" t="s">
        <v>12</v>
      </c>
      <c r="F21" t="s">
        <v>18</v>
      </c>
      <c r="G21" s="3" t="s">
        <v>21</v>
      </c>
      <c r="H21" s="8" t="s">
        <v>19</v>
      </c>
      <c r="I21" t="s">
        <v>20</v>
      </c>
      <c r="K21" s="4" t="s">
        <v>9</v>
      </c>
    </row>
    <row r="22" spans="1:11" x14ac:dyDescent="0.25">
      <c r="A22">
        <v>0</v>
      </c>
      <c r="B22" t="s">
        <v>16</v>
      </c>
      <c r="C22" t="str">
        <f>A22&amp;"M "&amp;B22</f>
        <v>0M FeSCN</v>
      </c>
      <c r="E22">
        <f t="shared" ref="E22:E29" si="9">K22-K$24</f>
        <v>-32</v>
      </c>
      <c r="K22">
        <v>0</v>
      </c>
    </row>
    <row r="23" spans="1:11" x14ac:dyDescent="0.25">
      <c r="A23" s="5"/>
      <c r="B23" t="s">
        <v>8</v>
      </c>
      <c r="C23" t="str">
        <f t="shared" ref="C23:C29" si="10">A23&amp;"M "&amp;B23</f>
        <v>M Luft</v>
      </c>
      <c r="E23">
        <f t="shared" si="9"/>
        <v>-27</v>
      </c>
      <c r="K23">
        <v>5</v>
      </c>
    </row>
    <row r="24" spans="1:11" x14ac:dyDescent="0.25">
      <c r="B24" t="s">
        <v>10</v>
      </c>
      <c r="C24" t="str">
        <f t="shared" si="10"/>
        <v>M Wasser</v>
      </c>
      <c r="E24">
        <f t="shared" si="9"/>
        <v>0</v>
      </c>
      <c r="K24">
        <v>32</v>
      </c>
    </row>
    <row r="25" spans="1:11" x14ac:dyDescent="0.25">
      <c r="B25" t="s">
        <v>8</v>
      </c>
      <c r="C25" t="str">
        <f t="shared" si="10"/>
        <v>M Luft</v>
      </c>
      <c r="E25">
        <f t="shared" si="9"/>
        <v>-26</v>
      </c>
      <c r="K25">
        <v>6</v>
      </c>
    </row>
    <row r="26" spans="1:11" ht="18" x14ac:dyDescent="0.35">
      <c r="A26">
        <v>0.2</v>
      </c>
      <c r="B26" t="s">
        <v>13</v>
      </c>
      <c r="C26" t="str">
        <f t="shared" si="10"/>
        <v>0.2M FeCl3</v>
      </c>
      <c r="D26">
        <f>A26</f>
        <v>0.2</v>
      </c>
      <c r="E26">
        <f t="shared" si="9"/>
        <v>-113</v>
      </c>
      <c r="F26" s="7">
        <f>E26/A26</f>
        <v>-565</v>
      </c>
      <c r="G26">
        <v>13450</v>
      </c>
      <c r="H26">
        <v>5</v>
      </c>
      <c r="I26">
        <f>H26*(H26+2)</f>
        <v>35</v>
      </c>
      <c r="K26">
        <v>-81</v>
      </c>
    </row>
    <row r="27" spans="1:11" ht="18" x14ac:dyDescent="0.35">
      <c r="A27">
        <f>A26/2</f>
        <v>0.1</v>
      </c>
      <c r="B27" t="s">
        <v>13</v>
      </c>
      <c r="C27" t="str">
        <f t="shared" si="10"/>
        <v>0.1M FeCl3</v>
      </c>
      <c r="D27">
        <f t="shared" ref="D27:D29" si="11">A27</f>
        <v>0.1</v>
      </c>
      <c r="E27">
        <f t="shared" si="9"/>
        <v>-54</v>
      </c>
      <c r="F27" s="7">
        <f t="shared" ref="F27:F29" si="12">E27/A27</f>
        <v>-540</v>
      </c>
      <c r="H27">
        <v>5</v>
      </c>
      <c r="I27">
        <f t="shared" ref="I27:I29" si="13">H27*(H27+2)</f>
        <v>35</v>
      </c>
      <c r="K27">
        <v>-22</v>
      </c>
    </row>
    <row r="28" spans="1:11" ht="18" x14ac:dyDescent="0.35">
      <c r="A28">
        <f t="shared" ref="A28" si="14">A27/2</f>
        <v>0.05</v>
      </c>
      <c r="B28" t="s">
        <v>13</v>
      </c>
      <c r="C28" t="str">
        <f t="shared" si="10"/>
        <v>0.05M FeCl3</v>
      </c>
      <c r="D28">
        <f t="shared" si="11"/>
        <v>0.05</v>
      </c>
      <c r="E28">
        <f t="shared" si="9"/>
        <v>-24</v>
      </c>
      <c r="F28" s="7">
        <f t="shared" si="12"/>
        <v>-480</v>
      </c>
      <c r="H28">
        <v>5</v>
      </c>
      <c r="I28">
        <f t="shared" si="13"/>
        <v>35</v>
      </c>
      <c r="K28">
        <v>8</v>
      </c>
    </row>
    <row r="29" spans="1:11" ht="18" x14ac:dyDescent="0.35">
      <c r="A29">
        <f>A26*15/100</f>
        <v>0.03</v>
      </c>
      <c r="B29" t="s">
        <v>13</v>
      </c>
      <c r="C29" t="str">
        <f t="shared" si="10"/>
        <v>0.03M FeCl3</v>
      </c>
      <c r="D29">
        <f t="shared" si="11"/>
        <v>0.03</v>
      </c>
      <c r="E29">
        <f t="shared" si="9"/>
        <v>-14</v>
      </c>
      <c r="F29" s="7">
        <f t="shared" si="12"/>
        <v>-466.66666666666669</v>
      </c>
      <c r="H29">
        <v>5</v>
      </c>
      <c r="I29">
        <f t="shared" si="13"/>
        <v>35</v>
      </c>
      <c r="K29">
        <v>18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opLeftCell="A16" zoomScale="70" zoomScaleNormal="70" workbookViewId="0">
      <selection activeCell="E18" sqref="E18"/>
    </sheetView>
  </sheetViews>
  <sheetFormatPr defaultColWidth="8.85546875" defaultRowHeight="15" x14ac:dyDescent="0.25"/>
  <cols>
    <col min="1" max="1" width="11.140625" customWidth="1"/>
    <col min="2" max="2" width="18.7109375" customWidth="1"/>
    <col min="3" max="3" width="11.5703125" bestFit="1" customWidth="1"/>
    <col min="4" max="4" width="4" bestFit="1" customWidth="1"/>
    <col min="14" max="14" width="11.5703125" bestFit="1" customWidth="1"/>
  </cols>
  <sheetData>
    <row r="1" spans="1:13" x14ac:dyDescent="0.25">
      <c r="A1" t="s">
        <v>1</v>
      </c>
      <c r="B1" t="s">
        <v>0</v>
      </c>
    </row>
    <row r="2" spans="1:13" x14ac:dyDescent="0.25">
      <c r="A2" t="s">
        <v>2</v>
      </c>
      <c r="B2" s="1">
        <v>40844</v>
      </c>
    </row>
    <row r="3" spans="1:13" x14ac:dyDescent="0.25">
      <c r="A3" t="s">
        <v>3</v>
      </c>
      <c r="B3" s="2">
        <v>0.66666666666666663</v>
      </c>
    </row>
    <row r="4" spans="1:13" x14ac:dyDescent="0.25">
      <c r="A4" t="s">
        <v>4</v>
      </c>
      <c r="B4" t="s">
        <v>5</v>
      </c>
    </row>
    <row r="7" spans="1:13" ht="18.75" x14ac:dyDescent="0.3">
      <c r="A7" s="6" t="s">
        <v>6</v>
      </c>
      <c r="B7" s="6" t="s">
        <v>17</v>
      </c>
      <c r="F7" s="10"/>
      <c r="G7" s="10"/>
    </row>
    <row r="8" spans="1:13" s="4" customFormat="1" ht="45" x14ac:dyDescent="0.25">
      <c r="A8" s="4" t="s">
        <v>11</v>
      </c>
      <c r="E8" s="4" t="s">
        <v>12</v>
      </c>
      <c r="F8" t="s">
        <v>18</v>
      </c>
      <c r="G8" s="3"/>
      <c r="H8" s="4" t="s">
        <v>19</v>
      </c>
      <c r="I8" s="9" t="s">
        <v>20</v>
      </c>
      <c r="K8" s="4" t="s">
        <v>9</v>
      </c>
      <c r="M8" s="3" t="s">
        <v>21</v>
      </c>
    </row>
    <row r="9" spans="1:13" x14ac:dyDescent="0.25">
      <c r="A9" s="11">
        <v>0.1</v>
      </c>
      <c r="B9" s="11" t="s">
        <v>22</v>
      </c>
      <c r="C9" s="10" t="str">
        <f t="shared" ref="C9:C39" si="0">A9&amp;"M "&amp;B9</f>
        <v>0.1M FeCl3</v>
      </c>
      <c r="D9">
        <f t="shared" ref="D9:D39" si="1">A9</f>
        <v>0.1</v>
      </c>
      <c r="E9">
        <v>-44</v>
      </c>
      <c r="F9">
        <f t="shared" ref="F9:F37" si="2">E9/A9</f>
        <v>-440</v>
      </c>
      <c r="G9">
        <f t="shared" ref="G9:G39" si="3">I9</f>
        <v>35</v>
      </c>
      <c r="H9">
        <v>5</v>
      </c>
      <c r="I9">
        <f t="shared" ref="I9:I39" si="4">H9*(H9+2)</f>
        <v>35</v>
      </c>
      <c r="J9">
        <f t="shared" ref="J9:J39" si="5">F9/I9</f>
        <v>-12.571428571428571</v>
      </c>
      <c r="K9">
        <v>0</v>
      </c>
    </row>
    <row r="10" spans="1:13" x14ac:dyDescent="0.25">
      <c r="A10" s="11">
        <v>0.1</v>
      </c>
      <c r="B10" s="11" t="s">
        <v>23</v>
      </c>
      <c r="C10" s="10" t="str">
        <f t="shared" si="0"/>
        <v>0.1M FeSO4</v>
      </c>
      <c r="D10">
        <f t="shared" si="1"/>
        <v>0.1</v>
      </c>
      <c r="E10">
        <v>-33</v>
      </c>
      <c r="F10">
        <f t="shared" si="2"/>
        <v>-330</v>
      </c>
      <c r="G10">
        <f t="shared" si="3"/>
        <v>24</v>
      </c>
      <c r="H10">
        <v>4</v>
      </c>
      <c r="I10">
        <f t="shared" si="4"/>
        <v>24</v>
      </c>
      <c r="J10">
        <f t="shared" si="5"/>
        <v>-13.75</v>
      </c>
      <c r="K10">
        <v>14</v>
      </c>
    </row>
    <row r="11" spans="1:13" x14ac:dyDescent="0.25">
      <c r="A11" s="11">
        <v>0.1</v>
      </c>
      <c r="B11" s="11" t="s">
        <v>27</v>
      </c>
      <c r="C11" t="str">
        <f t="shared" si="0"/>
        <v>0.1M CuNO3</v>
      </c>
      <c r="D11">
        <f t="shared" si="1"/>
        <v>0.1</v>
      </c>
      <c r="E11">
        <v>-8</v>
      </c>
      <c r="F11">
        <f t="shared" si="2"/>
        <v>-80</v>
      </c>
      <c r="G11">
        <f t="shared" si="3"/>
        <v>3</v>
      </c>
      <c r="H11">
        <v>1</v>
      </c>
      <c r="I11">
        <f t="shared" si="4"/>
        <v>3</v>
      </c>
      <c r="J11">
        <f t="shared" si="5"/>
        <v>-26.666666666666668</v>
      </c>
      <c r="K11">
        <v>1</v>
      </c>
      <c r="M11">
        <v>1080</v>
      </c>
    </row>
    <row r="12" spans="1:13" x14ac:dyDescent="0.25">
      <c r="A12" s="15">
        <v>0.2</v>
      </c>
      <c r="B12" s="15" t="s">
        <v>26</v>
      </c>
      <c r="C12" s="15" t="str">
        <f t="shared" si="0"/>
        <v>0.2M CoCl2</v>
      </c>
      <c r="D12" s="15">
        <f t="shared" si="1"/>
        <v>0.2</v>
      </c>
      <c r="E12" s="15">
        <v>-39</v>
      </c>
      <c r="F12" s="15">
        <f t="shared" si="2"/>
        <v>-195</v>
      </c>
      <c r="G12" s="15">
        <f t="shared" si="3"/>
        <v>15</v>
      </c>
      <c r="H12" s="15">
        <v>3</v>
      </c>
      <c r="I12" s="15">
        <f t="shared" si="4"/>
        <v>15</v>
      </c>
      <c r="J12" s="15">
        <f t="shared" si="5"/>
        <v>-13</v>
      </c>
      <c r="K12" s="15">
        <v>-4</v>
      </c>
    </row>
    <row r="13" spans="1:13" x14ac:dyDescent="0.25">
      <c r="A13">
        <v>0.1</v>
      </c>
      <c r="B13" t="s">
        <v>33</v>
      </c>
      <c r="C13" t="str">
        <f t="shared" si="0"/>
        <v>0.1M AgNo3</v>
      </c>
      <c r="D13">
        <f t="shared" si="1"/>
        <v>0.1</v>
      </c>
      <c r="E13">
        <v>0</v>
      </c>
      <c r="F13">
        <f t="shared" si="2"/>
        <v>0</v>
      </c>
      <c r="G13">
        <f t="shared" si="3"/>
        <v>0</v>
      </c>
      <c r="H13">
        <v>0</v>
      </c>
      <c r="I13">
        <f t="shared" si="4"/>
        <v>0</v>
      </c>
      <c r="J13" t="e">
        <f t="shared" si="5"/>
        <v>#DIV/0!</v>
      </c>
      <c r="M13">
        <v>12400</v>
      </c>
    </row>
    <row r="14" spans="1:13" x14ac:dyDescent="0.25">
      <c r="A14">
        <v>0.1</v>
      </c>
      <c r="B14" t="s">
        <v>31</v>
      </c>
      <c r="C14" t="str">
        <f t="shared" si="0"/>
        <v>0.1M BaCl2</v>
      </c>
      <c r="D14">
        <f t="shared" si="1"/>
        <v>0.1</v>
      </c>
      <c r="E14">
        <v>-2</v>
      </c>
      <c r="F14">
        <f t="shared" si="2"/>
        <v>-20</v>
      </c>
      <c r="G14">
        <f t="shared" si="3"/>
        <v>0</v>
      </c>
      <c r="H14">
        <v>0</v>
      </c>
      <c r="I14">
        <f t="shared" si="4"/>
        <v>0</v>
      </c>
      <c r="J14" t="e">
        <f t="shared" si="5"/>
        <v>#DIV/0!</v>
      </c>
    </row>
    <row r="15" spans="1:13" x14ac:dyDescent="0.25">
      <c r="A15" s="11">
        <v>0.1</v>
      </c>
      <c r="B15" s="11" t="s">
        <v>28</v>
      </c>
      <c r="C15" t="str">
        <f t="shared" si="0"/>
        <v>0.1M CeSO4</v>
      </c>
      <c r="D15">
        <f t="shared" si="1"/>
        <v>0.1</v>
      </c>
      <c r="E15">
        <v>-2</v>
      </c>
      <c r="F15">
        <f t="shared" si="2"/>
        <v>-20</v>
      </c>
      <c r="G15">
        <f t="shared" si="3"/>
        <v>0</v>
      </c>
      <c r="H15">
        <v>0</v>
      </c>
      <c r="I15">
        <f t="shared" si="4"/>
        <v>0</v>
      </c>
      <c r="J15" t="e">
        <f t="shared" si="5"/>
        <v>#DIV/0!</v>
      </c>
      <c r="K15">
        <v>2</v>
      </c>
    </row>
    <row r="16" spans="1:13" x14ac:dyDescent="0.25">
      <c r="A16" s="11">
        <v>0.1</v>
      </c>
      <c r="B16" s="11" t="s">
        <v>30</v>
      </c>
      <c r="C16" t="str">
        <f t="shared" si="0"/>
        <v>0.1M ZnSO4</v>
      </c>
      <c r="D16">
        <f t="shared" si="1"/>
        <v>0.1</v>
      </c>
      <c r="E16">
        <v>0</v>
      </c>
      <c r="F16">
        <f t="shared" si="2"/>
        <v>0</v>
      </c>
      <c r="G16">
        <f t="shared" si="3"/>
        <v>0</v>
      </c>
      <c r="H16">
        <v>0</v>
      </c>
      <c r="I16">
        <f t="shared" si="4"/>
        <v>0</v>
      </c>
      <c r="J16" t="e">
        <f t="shared" si="5"/>
        <v>#DIV/0!</v>
      </c>
    </row>
    <row r="17" spans="1:11" x14ac:dyDescent="0.25">
      <c r="A17">
        <v>0.2</v>
      </c>
      <c r="B17" t="s">
        <v>22</v>
      </c>
      <c r="C17" t="str">
        <f t="shared" si="0"/>
        <v>0.2M FeCl3</v>
      </c>
      <c r="D17">
        <f t="shared" si="1"/>
        <v>0.2</v>
      </c>
      <c r="E17">
        <v>-103</v>
      </c>
      <c r="F17">
        <f t="shared" si="2"/>
        <v>-515</v>
      </c>
      <c r="G17">
        <f t="shared" si="3"/>
        <v>35</v>
      </c>
      <c r="H17">
        <v>5</v>
      </c>
      <c r="I17">
        <f t="shared" si="4"/>
        <v>35</v>
      </c>
      <c r="J17">
        <f t="shared" si="5"/>
        <v>-14.714285714285714</v>
      </c>
    </row>
    <row r="18" spans="1:11" x14ac:dyDescent="0.25">
      <c r="A18" s="15">
        <v>0.2</v>
      </c>
      <c r="B18" s="15" t="s">
        <v>32</v>
      </c>
      <c r="C18" s="15" t="str">
        <f t="shared" si="0"/>
        <v>0.2M MnSO4</v>
      </c>
      <c r="D18" s="15">
        <f t="shared" si="1"/>
        <v>0.2</v>
      </c>
      <c r="E18" s="15">
        <v>-119</v>
      </c>
      <c r="F18" s="15">
        <f t="shared" si="2"/>
        <v>-595</v>
      </c>
      <c r="G18" s="15">
        <f t="shared" si="3"/>
        <v>35</v>
      </c>
      <c r="H18" s="15">
        <v>5</v>
      </c>
      <c r="I18" s="15">
        <f t="shared" si="4"/>
        <v>35</v>
      </c>
      <c r="J18" s="15">
        <f t="shared" si="5"/>
        <v>-17</v>
      </c>
      <c r="K18" s="15"/>
    </row>
    <row r="19" spans="1:11" x14ac:dyDescent="0.25">
      <c r="A19">
        <v>0.2</v>
      </c>
      <c r="B19" t="s">
        <v>27</v>
      </c>
      <c r="C19" t="str">
        <f t="shared" si="0"/>
        <v>0.2M CuNO3</v>
      </c>
      <c r="D19">
        <f t="shared" si="1"/>
        <v>0.2</v>
      </c>
      <c r="E19">
        <v>-13</v>
      </c>
      <c r="F19">
        <f t="shared" si="2"/>
        <v>-65</v>
      </c>
      <c r="G19">
        <f t="shared" si="3"/>
        <v>3</v>
      </c>
      <c r="H19">
        <v>1</v>
      </c>
      <c r="I19">
        <f t="shared" si="4"/>
        <v>3</v>
      </c>
      <c r="J19">
        <f t="shared" si="5"/>
        <v>-21.666666666666668</v>
      </c>
    </row>
    <row r="20" spans="1:11" x14ac:dyDescent="0.25">
      <c r="A20">
        <v>1</v>
      </c>
      <c r="B20" t="s">
        <v>22</v>
      </c>
      <c r="C20" t="str">
        <f t="shared" si="0"/>
        <v>1M FeCl3</v>
      </c>
      <c r="D20">
        <f t="shared" si="1"/>
        <v>1</v>
      </c>
      <c r="E20">
        <v>-259</v>
      </c>
      <c r="F20">
        <f t="shared" si="2"/>
        <v>-259</v>
      </c>
      <c r="G20">
        <f t="shared" si="3"/>
        <v>35</v>
      </c>
      <c r="H20">
        <v>5</v>
      </c>
      <c r="I20">
        <f t="shared" si="4"/>
        <v>35</v>
      </c>
      <c r="J20">
        <f t="shared" si="5"/>
        <v>-7.4</v>
      </c>
    </row>
    <row r="21" spans="1:11" x14ac:dyDescent="0.25">
      <c r="A21">
        <v>1</v>
      </c>
      <c r="B21" t="s">
        <v>32</v>
      </c>
      <c r="C21" t="str">
        <f t="shared" si="0"/>
        <v>1M MnSO4</v>
      </c>
      <c r="D21">
        <f t="shared" si="1"/>
        <v>1</v>
      </c>
      <c r="E21">
        <v>-262</v>
      </c>
      <c r="F21">
        <f t="shared" si="2"/>
        <v>-262</v>
      </c>
      <c r="G21">
        <f t="shared" si="3"/>
        <v>35</v>
      </c>
      <c r="H21">
        <v>5</v>
      </c>
      <c r="I21">
        <f t="shared" si="4"/>
        <v>35</v>
      </c>
      <c r="J21">
        <f t="shared" si="5"/>
        <v>-7.4857142857142858</v>
      </c>
    </row>
    <row r="22" spans="1:11" x14ac:dyDescent="0.25">
      <c r="A22" s="11">
        <v>1</v>
      </c>
      <c r="B22" s="11" t="s">
        <v>24</v>
      </c>
      <c r="C22" t="str">
        <f t="shared" si="0"/>
        <v>1M MnCl2</v>
      </c>
      <c r="D22">
        <f t="shared" si="1"/>
        <v>1</v>
      </c>
      <c r="E22">
        <v>-709</v>
      </c>
      <c r="F22">
        <f t="shared" si="2"/>
        <v>-709</v>
      </c>
      <c r="G22">
        <f t="shared" si="3"/>
        <v>35</v>
      </c>
      <c r="H22">
        <v>5</v>
      </c>
      <c r="I22">
        <f t="shared" si="4"/>
        <v>35</v>
      </c>
      <c r="J22">
        <f t="shared" si="5"/>
        <v>-20.257142857142856</v>
      </c>
      <c r="K22">
        <v>-41</v>
      </c>
    </row>
    <row r="23" spans="1:11" x14ac:dyDescent="0.25">
      <c r="A23">
        <v>1</v>
      </c>
      <c r="B23" t="s">
        <v>43</v>
      </c>
      <c r="C23" t="str">
        <f t="shared" si="0"/>
        <v>1M Fe(SO4)</v>
      </c>
      <c r="D23">
        <f t="shared" si="1"/>
        <v>1</v>
      </c>
      <c r="E23">
        <v>-242</v>
      </c>
      <c r="F23">
        <f t="shared" si="2"/>
        <v>-242</v>
      </c>
      <c r="G23">
        <f t="shared" si="3"/>
        <v>24</v>
      </c>
      <c r="H23">
        <v>4</v>
      </c>
      <c r="I23">
        <f t="shared" si="4"/>
        <v>24</v>
      </c>
      <c r="J23">
        <f t="shared" si="5"/>
        <v>-10.083333333333334</v>
      </c>
    </row>
    <row r="24" spans="1:11" x14ac:dyDescent="0.25">
      <c r="A24">
        <v>1</v>
      </c>
      <c r="B24" t="s">
        <v>26</v>
      </c>
      <c r="C24" t="str">
        <f t="shared" si="0"/>
        <v>1M CoCl2</v>
      </c>
      <c r="D24">
        <f t="shared" si="1"/>
        <v>1</v>
      </c>
      <c r="E24">
        <v>-188</v>
      </c>
      <c r="F24">
        <f t="shared" si="2"/>
        <v>-188</v>
      </c>
      <c r="G24">
        <f t="shared" si="3"/>
        <v>15</v>
      </c>
      <c r="H24">
        <v>3</v>
      </c>
      <c r="I24">
        <f t="shared" si="4"/>
        <v>15</v>
      </c>
      <c r="J24">
        <f t="shared" si="5"/>
        <v>-12.533333333333333</v>
      </c>
    </row>
    <row r="25" spans="1:11" x14ac:dyDescent="0.25">
      <c r="A25">
        <v>1</v>
      </c>
      <c r="B25" t="s">
        <v>29</v>
      </c>
      <c r="C25" t="str">
        <f t="shared" si="0"/>
        <v>1M NiSO4</v>
      </c>
      <c r="D25">
        <f t="shared" si="1"/>
        <v>1</v>
      </c>
      <c r="E25">
        <v>-87</v>
      </c>
      <c r="F25">
        <f t="shared" si="2"/>
        <v>-87</v>
      </c>
      <c r="G25">
        <f t="shared" si="3"/>
        <v>8</v>
      </c>
      <c r="H25">
        <v>2</v>
      </c>
      <c r="I25">
        <f t="shared" si="4"/>
        <v>8</v>
      </c>
      <c r="J25">
        <f t="shared" si="5"/>
        <v>-10.875</v>
      </c>
    </row>
    <row r="26" spans="1:11" x14ac:dyDescent="0.25">
      <c r="A26">
        <v>1</v>
      </c>
      <c r="B26" t="s">
        <v>44</v>
      </c>
      <c r="C26" t="str">
        <f t="shared" si="0"/>
        <v>1M CuSO4</v>
      </c>
      <c r="D26">
        <f t="shared" si="1"/>
        <v>1</v>
      </c>
      <c r="E26">
        <v>-32</v>
      </c>
      <c r="F26">
        <f t="shared" si="2"/>
        <v>-32</v>
      </c>
      <c r="G26">
        <f t="shared" si="3"/>
        <v>3</v>
      </c>
      <c r="H26">
        <v>1</v>
      </c>
      <c r="I26">
        <f t="shared" si="4"/>
        <v>3</v>
      </c>
      <c r="J26">
        <f t="shared" si="5"/>
        <v>-10.666666666666666</v>
      </c>
    </row>
    <row r="27" spans="1:11" x14ac:dyDescent="0.25">
      <c r="A27">
        <v>1</v>
      </c>
      <c r="B27" t="s">
        <v>41</v>
      </c>
      <c r="C27" t="str">
        <f t="shared" si="0"/>
        <v>1M K3[Fe(CN)6]</v>
      </c>
      <c r="D27">
        <f t="shared" si="1"/>
        <v>1</v>
      </c>
      <c r="E27">
        <v>-43</v>
      </c>
      <c r="F27">
        <f t="shared" si="2"/>
        <v>-43</v>
      </c>
      <c r="G27">
        <f t="shared" si="3"/>
        <v>3</v>
      </c>
      <c r="H27">
        <v>1</v>
      </c>
      <c r="I27">
        <f t="shared" si="4"/>
        <v>3</v>
      </c>
      <c r="J27">
        <f t="shared" si="5"/>
        <v>-14.333333333333334</v>
      </c>
    </row>
    <row r="28" spans="1:11" x14ac:dyDescent="0.25">
      <c r="A28">
        <v>1</v>
      </c>
      <c r="B28" t="s">
        <v>42</v>
      </c>
      <c r="C28" t="str">
        <f t="shared" si="0"/>
        <v>1M K4[Fe(CN)6]</v>
      </c>
      <c r="D28">
        <f t="shared" si="1"/>
        <v>1</v>
      </c>
      <c r="E28">
        <v>-2</v>
      </c>
      <c r="F28">
        <f t="shared" si="2"/>
        <v>-2</v>
      </c>
      <c r="G28">
        <f t="shared" si="3"/>
        <v>0</v>
      </c>
      <c r="H28">
        <v>0</v>
      </c>
      <c r="I28">
        <f t="shared" si="4"/>
        <v>0</v>
      </c>
      <c r="J28" t="e">
        <f t="shared" si="5"/>
        <v>#DIV/0!</v>
      </c>
    </row>
    <row r="29" spans="1:11" x14ac:dyDescent="0.25">
      <c r="A29">
        <v>1</v>
      </c>
      <c r="B29" t="s">
        <v>37</v>
      </c>
      <c r="C29" t="str">
        <f t="shared" si="0"/>
        <v>1M NaCl</v>
      </c>
      <c r="D29">
        <f t="shared" si="1"/>
        <v>1</v>
      </c>
      <c r="E29">
        <v>-3</v>
      </c>
      <c r="F29">
        <f t="shared" si="2"/>
        <v>-3</v>
      </c>
      <c r="G29">
        <f t="shared" si="3"/>
        <v>0</v>
      </c>
      <c r="H29">
        <v>0</v>
      </c>
      <c r="I29">
        <f t="shared" si="4"/>
        <v>0</v>
      </c>
      <c r="J29" t="e">
        <f t="shared" si="5"/>
        <v>#DIV/0!</v>
      </c>
    </row>
    <row r="30" spans="1:11" x14ac:dyDescent="0.25">
      <c r="A30">
        <v>5.5</v>
      </c>
      <c r="B30" t="s">
        <v>39</v>
      </c>
      <c r="C30" t="str">
        <f t="shared" si="0"/>
        <v>5.5M Fe2(SO4)3</v>
      </c>
      <c r="D30">
        <f t="shared" si="1"/>
        <v>5.5</v>
      </c>
      <c r="E30">
        <v>-2383</v>
      </c>
      <c r="F30">
        <f t="shared" si="2"/>
        <v>-433.27272727272725</v>
      </c>
      <c r="G30">
        <f t="shared" si="3"/>
        <v>35</v>
      </c>
      <c r="H30">
        <v>5</v>
      </c>
      <c r="I30">
        <f t="shared" si="4"/>
        <v>35</v>
      </c>
      <c r="J30">
        <f t="shared" si="5"/>
        <v>-12.379220779220779</v>
      </c>
    </row>
    <row r="31" spans="1:11" x14ac:dyDescent="0.25">
      <c r="A31">
        <v>5.5</v>
      </c>
      <c r="B31" t="s">
        <v>23</v>
      </c>
      <c r="C31" t="str">
        <f t="shared" si="0"/>
        <v>5.5M FeSO4</v>
      </c>
      <c r="D31">
        <f t="shared" si="1"/>
        <v>5.5</v>
      </c>
      <c r="E31">
        <v>-1708</v>
      </c>
      <c r="F31">
        <f t="shared" si="2"/>
        <v>-310.54545454545456</v>
      </c>
      <c r="G31">
        <f t="shared" si="3"/>
        <v>24</v>
      </c>
      <c r="H31">
        <v>4</v>
      </c>
      <c r="I31">
        <f t="shared" si="4"/>
        <v>24</v>
      </c>
      <c r="J31">
        <f t="shared" si="5"/>
        <v>-12.939393939393939</v>
      </c>
    </row>
    <row r="32" spans="1:11" x14ac:dyDescent="0.25">
      <c r="A32">
        <v>5.5</v>
      </c>
      <c r="B32" t="s">
        <v>36</v>
      </c>
      <c r="C32" t="str">
        <f t="shared" si="0"/>
        <v>5.5M NiSO4*7H2O</v>
      </c>
      <c r="D32">
        <f t="shared" si="1"/>
        <v>5.5</v>
      </c>
      <c r="E32">
        <v>-785</v>
      </c>
      <c r="F32">
        <f t="shared" si="2"/>
        <v>-142.72727272727272</v>
      </c>
      <c r="G32">
        <f t="shared" si="3"/>
        <v>8</v>
      </c>
      <c r="H32">
        <v>2</v>
      </c>
      <c r="I32">
        <f t="shared" si="4"/>
        <v>8</v>
      </c>
      <c r="J32">
        <f t="shared" si="5"/>
        <v>-17.84090909090909</v>
      </c>
    </row>
    <row r="33" spans="1:13" x14ac:dyDescent="0.25">
      <c r="A33" s="15">
        <v>5.5</v>
      </c>
      <c r="B33" s="15" t="s">
        <v>38</v>
      </c>
      <c r="C33" s="15" t="str">
        <f t="shared" si="0"/>
        <v>5.5M MnO2</v>
      </c>
      <c r="D33" s="15">
        <f t="shared" si="1"/>
        <v>5.5</v>
      </c>
      <c r="E33" s="15">
        <v>-1886</v>
      </c>
      <c r="F33" s="15">
        <f t="shared" si="2"/>
        <v>-342.90909090909093</v>
      </c>
      <c r="G33" s="15">
        <f t="shared" si="3"/>
        <v>15</v>
      </c>
      <c r="H33" s="15">
        <v>3</v>
      </c>
      <c r="I33" s="15">
        <f t="shared" si="4"/>
        <v>15</v>
      </c>
      <c r="J33" s="15">
        <f t="shared" si="5"/>
        <v>-22.860606060606063</v>
      </c>
      <c r="K33" s="15"/>
    </row>
    <row r="34" spans="1:13" x14ac:dyDescent="0.25">
      <c r="A34">
        <v>5.5</v>
      </c>
      <c r="B34" t="s">
        <v>35</v>
      </c>
      <c r="C34" t="str">
        <f t="shared" si="0"/>
        <v>5.5M CuCl2</v>
      </c>
      <c r="D34">
        <f t="shared" si="1"/>
        <v>5.5</v>
      </c>
      <c r="E34">
        <v>-369</v>
      </c>
      <c r="F34">
        <f t="shared" si="2"/>
        <v>-67.090909090909093</v>
      </c>
      <c r="G34">
        <f t="shared" si="3"/>
        <v>3</v>
      </c>
      <c r="H34">
        <v>1</v>
      </c>
      <c r="I34">
        <f t="shared" si="4"/>
        <v>3</v>
      </c>
      <c r="J34">
        <f t="shared" si="5"/>
        <v>-22.363636363636363</v>
      </c>
    </row>
    <row r="35" spans="1:13" x14ac:dyDescent="0.25">
      <c r="A35">
        <v>5.5</v>
      </c>
      <c r="B35" t="s">
        <v>41</v>
      </c>
      <c r="C35" t="str">
        <f t="shared" si="0"/>
        <v>5.5M K3[Fe(CN)6]</v>
      </c>
      <c r="D35">
        <f t="shared" si="1"/>
        <v>5.5</v>
      </c>
      <c r="E35">
        <v>-328</v>
      </c>
      <c r="F35">
        <f t="shared" si="2"/>
        <v>-59.636363636363633</v>
      </c>
      <c r="G35">
        <f t="shared" si="3"/>
        <v>3</v>
      </c>
      <c r="H35">
        <v>1</v>
      </c>
      <c r="I35">
        <f t="shared" si="4"/>
        <v>3</v>
      </c>
      <c r="J35">
        <f t="shared" si="5"/>
        <v>-19.878787878787879</v>
      </c>
    </row>
    <row r="36" spans="1:13" x14ac:dyDescent="0.25">
      <c r="A36">
        <v>5.5</v>
      </c>
      <c r="B36" t="s">
        <v>40</v>
      </c>
      <c r="C36" t="str">
        <f t="shared" si="0"/>
        <v>5.5M K4[Fe(CN)6]x3H2O</v>
      </c>
      <c r="D36">
        <f t="shared" si="1"/>
        <v>5.5</v>
      </c>
      <c r="E36">
        <v>-14</v>
      </c>
      <c r="F36">
        <f t="shared" si="2"/>
        <v>-2.5454545454545454</v>
      </c>
      <c r="G36">
        <f t="shared" si="3"/>
        <v>0</v>
      </c>
      <c r="H36">
        <v>0</v>
      </c>
      <c r="I36">
        <f t="shared" si="4"/>
        <v>0</v>
      </c>
      <c r="J36" t="e">
        <f t="shared" si="5"/>
        <v>#DIV/0!</v>
      </c>
    </row>
    <row r="37" spans="1:13" x14ac:dyDescent="0.25">
      <c r="A37">
        <v>5.5</v>
      </c>
      <c r="B37" t="s">
        <v>37</v>
      </c>
      <c r="C37" t="str">
        <f t="shared" si="0"/>
        <v>5.5M NaCl</v>
      </c>
      <c r="D37">
        <f t="shared" si="1"/>
        <v>5.5</v>
      </c>
      <c r="E37">
        <v>-5</v>
      </c>
      <c r="F37">
        <f t="shared" si="2"/>
        <v>-0.90909090909090906</v>
      </c>
      <c r="G37">
        <f t="shared" si="3"/>
        <v>0</v>
      </c>
      <c r="H37">
        <v>0</v>
      </c>
      <c r="I37">
        <f t="shared" si="4"/>
        <v>0</v>
      </c>
      <c r="J37" t="e">
        <f t="shared" si="5"/>
        <v>#DIV/0!</v>
      </c>
    </row>
    <row r="38" spans="1:13" x14ac:dyDescent="0.25">
      <c r="A38" s="11"/>
      <c r="B38" s="11" t="s">
        <v>25</v>
      </c>
      <c r="C38" t="str">
        <f t="shared" si="0"/>
        <v>M H2O</v>
      </c>
      <c r="D38">
        <f t="shared" si="1"/>
        <v>0</v>
      </c>
      <c r="E38">
        <v>-1</v>
      </c>
      <c r="G38">
        <f t="shared" si="3"/>
        <v>0</v>
      </c>
      <c r="H38">
        <v>0</v>
      </c>
      <c r="I38">
        <f t="shared" si="4"/>
        <v>0</v>
      </c>
      <c r="J38" t="e">
        <f t="shared" si="5"/>
        <v>#DIV/0!</v>
      </c>
      <c r="K38">
        <v>7</v>
      </c>
    </row>
    <row r="39" spans="1:13" x14ac:dyDescent="0.25">
      <c r="A39" s="11"/>
      <c r="B39" s="11" t="s">
        <v>25</v>
      </c>
      <c r="C39" t="str">
        <f t="shared" si="0"/>
        <v>M H2O</v>
      </c>
      <c r="D39">
        <f t="shared" si="1"/>
        <v>0</v>
      </c>
      <c r="E39">
        <v>0</v>
      </c>
      <c r="F39" t="e">
        <f>E39/A39</f>
        <v>#DIV/0!</v>
      </c>
      <c r="G39">
        <f t="shared" si="3"/>
        <v>0</v>
      </c>
      <c r="I39">
        <f t="shared" si="4"/>
        <v>0</v>
      </c>
      <c r="J39" t="e">
        <f t="shared" si="5"/>
        <v>#DIV/0!</v>
      </c>
      <c r="K39">
        <v>10</v>
      </c>
    </row>
    <row r="41" spans="1:13" x14ac:dyDescent="0.25">
      <c r="A41" s="15">
        <v>1</v>
      </c>
      <c r="B41" s="15" t="s">
        <v>24</v>
      </c>
      <c r="C41" s="15" t="str">
        <f>A41&amp;"M "&amp;B41</f>
        <v>1M MnCl2</v>
      </c>
      <c r="D41" s="15">
        <f>A41</f>
        <v>1</v>
      </c>
      <c r="E41" s="15">
        <v>-709</v>
      </c>
      <c r="F41" s="15">
        <f>E41/A41</f>
        <v>-709</v>
      </c>
      <c r="G41" s="15">
        <f>I41</f>
        <v>35</v>
      </c>
      <c r="H41" s="15">
        <v>5</v>
      </c>
      <c r="I41" s="15">
        <f>H41*(H41+2)</f>
        <v>35</v>
      </c>
      <c r="J41" s="15">
        <f>F41/I41</f>
        <v>-20.257142857142856</v>
      </c>
      <c r="K41" s="15">
        <v>-41</v>
      </c>
    </row>
    <row r="42" spans="1:13" x14ac:dyDescent="0.25">
      <c r="A42" s="15">
        <v>0.1</v>
      </c>
      <c r="B42" s="15" t="s">
        <v>26</v>
      </c>
      <c r="C42" s="15" t="str">
        <f>A42&amp;"M "&amp;B42</f>
        <v>0.1M CoCl2</v>
      </c>
      <c r="D42" s="15">
        <f>A42</f>
        <v>0.1</v>
      </c>
      <c r="E42" s="15">
        <v>-39</v>
      </c>
      <c r="F42" s="15">
        <f>E42/A42</f>
        <v>-390</v>
      </c>
      <c r="G42" s="15">
        <f>I42</f>
        <v>15</v>
      </c>
      <c r="H42" s="15">
        <v>3</v>
      </c>
      <c r="I42" s="15">
        <f>H42*(H42+2)</f>
        <v>15</v>
      </c>
      <c r="J42" s="15">
        <f>F42/I42</f>
        <v>-26</v>
      </c>
      <c r="K42" s="15">
        <v>-4</v>
      </c>
      <c r="M42">
        <v>13450</v>
      </c>
    </row>
    <row r="43" spans="1:13" x14ac:dyDescent="0.25">
      <c r="A43" s="15">
        <v>0.2</v>
      </c>
      <c r="B43" s="15" t="s">
        <v>32</v>
      </c>
      <c r="C43" s="15" t="str">
        <f>A43&amp;"M "&amp;B43</f>
        <v>0.2M MnSO4</v>
      </c>
      <c r="D43" s="15">
        <f>A43</f>
        <v>0.2</v>
      </c>
      <c r="E43" s="15">
        <v>-119</v>
      </c>
      <c r="F43" s="15">
        <f>E43/A43</f>
        <v>-595</v>
      </c>
      <c r="G43" s="15">
        <f>I43</f>
        <v>35</v>
      </c>
      <c r="H43" s="15">
        <v>5</v>
      </c>
      <c r="I43" s="15">
        <f>H43*(H43+2)</f>
        <v>35</v>
      </c>
      <c r="J43" s="15">
        <f>F43/I43</f>
        <v>-17</v>
      </c>
      <c r="K43" s="15"/>
    </row>
    <row r="44" spans="1:13" x14ac:dyDescent="0.25">
      <c r="A44" s="15">
        <v>5.5</v>
      </c>
      <c r="B44" s="15" t="s">
        <v>38</v>
      </c>
      <c r="C44" s="15" t="str">
        <f>A44&amp;"M "&amp;B44</f>
        <v>5.5M MnO2</v>
      </c>
      <c r="D44" s="15">
        <f>A44</f>
        <v>5.5</v>
      </c>
      <c r="E44" s="15">
        <v>-1886</v>
      </c>
      <c r="F44" s="15">
        <f>E44/A44</f>
        <v>-342.90909090909093</v>
      </c>
      <c r="G44" s="15">
        <f>I44</f>
        <v>15</v>
      </c>
      <c r="H44" s="15">
        <v>3</v>
      </c>
      <c r="I44" s="15">
        <f>H44*(H44+2)</f>
        <v>15</v>
      </c>
      <c r="J44" s="15">
        <f>F44/I44</f>
        <v>-22.860606060606063</v>
      </c>
      <c r="K44" s="15"/>
    </row>
  </sheetData>
  <sortState ref="A9:K40">
    <sortCondition ref="A9:A40"/>
    <sortCondition descending="1" ref="H9:H40"/>
    <sortCondition ref="B9:B40"/>
  </sortState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opLeftCell="A28" workbookViewId="0">
      <selection sqref="A1:E1048576"/>
    </sheetView>
  </sheetViews>
  <sheetFormatPr defaultColWidth="8.85546875" defaultRowHeight="15" x14ac:dyDescent="0.25"/>
  <cols>
    <col min="1" max="1" width="20.28515625" customWidth="1"/>
    <col min="5" max="5" width="14.42578125" customWidth="1"/>
  </cols>
  <sheetData>
    <row r="1" spans="1:5" ht="17.25" x14ac:dyDescent="0.25">
      <c r="A1" s="12" t="s">
        <v>185</v>
      </c>
      <c r="B1" s="3" t="s">
        <v>186</v>
      </c>
      <c r="C1" s="3" t="s">
        <v>63</v>
      </c>
      <c r="D1" s="3" t="s">
        <v>187</v>
      </c>
      <c r="E1" s="3" t="s">
        <v>188</v>
      </c>
    </row>
    <row r="2" spans="1:5" ht="17.25" x14ac:dyDescent="0.25">
      <c r="A2" s="12" t="s">
        <v>215</v>
      </c>
      <c r="B2" s="3" t="s">
        <v>216</v>
      </c>
      <c r="C2" s="3" t="s">
        <v>47</v>
      </c>
      <c r="D2" s="3" t="s">
        <v>217</v>
      </c>
      <c r="E2" s="3" t="s">
        <v>218</v>
      </c>
    </row>
    <row r="3" spans="1:5" ht="17.25" x14ac:dyDescent="0.25">
      <c r="A3" s="12" t="s">
        <v>191</v>
      </c>
      <c r="B3" s="3" t="s">
        <v>192</v>
      </c>
      <c r="C3" s="3" t="s">
        <v>47</v>
      </c>
      <c r="D3" s="3" t="s">
        <v>193</v>
      </c>
      <c r="E3" s="3" t="s">
        <v>194</v>
      </c>
    </row>
    <row r="4" spans="1:5" ht="17.25" x14ac:dyDescent="0.25">
      <c r="A4" s="12" t="s">
        <v>125</v>
      </c>
      <c r="B4" s="3" t="s">
        <v>126</v>
      </c>
      <c r="C4" s="3" t="s">
        <v>47</v>
      </c>
      <c r="D4" s="3" t="s">
        <v>127</v>
      </c>
      <c r="E4" s="3" t="s">
        <v>128</v>
      </c>
    </row>
    <row r="5" spans="1:5" ht="18.75" x14ac:dyDescent="0.35">
      <c r="A5" s="12" t="s">
        <v>84</v>
      </c>
      <c r="B5" s="3" t="s">
        <v>85</v>
      </c>
      <c r="C5" s="3" t="s">
        <v>47</v>
      </c>
      <c r="D5" s="3" t="s">
        <v>86</v>
      </c>
      <c r="E5" s="3" t="s">
        <v>87</v>
      </c>
    </row>
    <row r="6" spans="1:5" ht="17.25" x14ac:dyDescent="0.25">
      <c r="A6" s="12" t="s">
        <v>144</v>
      </c>
      <c r="B6" s="3" t="s">
        <v>145</v>
      </c>
      <c r="C6" s="3" t="s">
        <v>47</v>
      </c>
      <c r="D6" s="3" t="s">
        <v>146</v>
      </c>
      <c r="E6" s="3" t="s">
        <v>147</v>
      </c>
    </row>
    <row r="7" spans="1:5" ht="17.25" x14ac:dyDescent="0.25">
      <c r="A7" s="12" t="s">
        <v>211</v>
      </c>
      <c r="B7" s="3" t="s">
        <v>212</v>
      </c>
      <c r="C7" s="3" t="s">
        <v>47</v>
      </c>
      <c r="D7" s="3" t="s">
        <v>213</v>
      </c>
      <c r="E7" s="3" t="s">
        <v>214</v>
      </c>
    </row>
    <row r="8" spans="1:5" ht="17.25" x14ac:dyDescent="0.25">
      <c r="A8" s="12" t="s">
        <v>199</v>
      </c>
      <c r="B8" s="3" t="s">
        <v>200</v>
      </c>
      <c r="C8" s="3" t="s">
        <v>63</v>
      </c>
      <c r="D8" s="3" t="s">
        <v>201</v>
      </c>
      <c r="E8" s="3" t="s">
        <v>202</v>
      </c>
    </row>
    <row r="9" spans="1:5" ht="18.75" x14ac:dyDescent="0.35">
      <c r="A9" s="12" t="s">
        <v>67</v>
      </c>
      <c r="B9" s="3" t="s">
        <v>68</v>
      </c>
      <c r="C9" s="3" t="s">
        <v>47</v>
      </c>
      <c r="D9" s="3" t="s">
        <v>69</v>
      </c>
      <c r="E9" s="3" t="s">
        <v>70</v>
      </c>
    </row>
    <row r="10" spans="1:5" ht="17.25" x14ac:dyDescent="0.25">
      <c r="A10" s="12" t="s">
        <v>71</v>
      </c>
      <c r="B10" s="3" t="s">
        <v>72</v>
      </c>
      <c r="C10" s="3" t="s">
        <v>73</v>
      </c>
      <c r="D10" s="3" t="s">
        <v>74</v>
      </c>
      <c r="E10" s="3" t="s">
        <v>75</v>
      </c>
    </row>
    <row r="11" spans="1:5" ht="17.25" x14ac:dyDescent="0.25">
      <c r="A11" s="12" t="s">
        <v>71</v>
      </c>
      <c r="B11" s="3" t="s">
        <v>157</v>
      </c>
      <c r="C11" s="3" t="s">
        <v>63</v>
      </c>
      <c r="D11" s="3" t="s">
        <v>158</v>
      </c>
      <c r="E11" s="12" t="s">
        <v>159</v>
      </c>
    </row>
    <row r="12" spans="1:5" ht="17.25" x14ac:dyDescent="0.25">
      <c r="A12" s="12" t="s">
        <v>71</v>
      </c>
      <c r="B12" s="3" t="s">
        <v>167</v>
      </c>
      <c r="C12" s="3" t="s">
        <v>47</v>
      </c>
      <c r="D12" s="3" t="s">
        <v>158</v>
      </c>
      <c r="E12" s="3" t="s">
        <v>168</v>
      </c>
    </row>
    <row r="13" spans="1:5" ht="17.25" x14ac:dyDescent="0.25">
      <c r="A13" s="12" t="s">
        <v>140</v>
      </c>
      <c r="B13" s="3" t="s">
        <v>141</v>
      </c>
      <c r="C13" s="3" t="s">
        <v>47</v>
      </c>
      <c r="D13" s="3" t="s">
        <v>142</v>
      </c>
      <c r="E13" s="3" t="s">
        <v>143</v>
      </c>
    </row>
    <row r="14" spans="1:5" ht="50.25" x14ac:dyDescent="0.25">
      <c r="A14" s="12" t="s">
        <v>96</v>
      </c>
      <c r="B14" s="3" t="s">
        <v>108</v>
      </c>
      <c r="C14" s="3" t="s">
        <v>59</v>
      </c>
      <c r="D14" s="3" t="s">
        <v>109</v>
      </c>
      <c r="E14" s="3" t="s">
        <v>110</v>
      </c>
    </row>
    <row r="15" spans="1:5" ht="17.25" x14ac:dyDescent="0.25">
      <c r="A15" s="12" t="s">
        <v>96</v>
      </c>
      <c r="B15" s="3" t="s">
        <v>97</v>
      </c>
      <c r="C15" s="3" t="s">
        <v>59</v>
      </c>
      <c r="D15" s="3" t="s">
        <v>98</v>
      </c>
      <c r="E15" s="3" t="s">
        <v>99</v>
      </c>
    </row>
    <row r="16" spans="1:5" ht="17.25" x14ac:dyDescent="0.25">
      <c r="A16" s="12" t="s">
        <v>96</v>
      </c>
      <c r="B16" s="3" t="s">
        <v>97</v>
      </c>
      <c r="C16" s="3" t="s">
        <v>63</v>
      </c>
      <c r="D16" s="3" t="s">
        <v>123</v>
      </c>
      <c r="E16" s="3" t="s">
        <v>124</v>
      </c>
    </row>
    <row r="17" spans="1:5" ht="17.25" x14ac:dyDescent="0.25">
      <c r="A17" s="12" t="s">
        <v>96</v>
      </c>
      <c r="B17" s="3" t="s">
        <v>148</v>
      </c>
      <c r="C17" s="3" t="s">
        <v>47</v>
      </c>
      <c r="D17" s="3" t="s">
        <v>123</v>
      </c>
      <c r="E17" s="3" t="s">
        <v>149</v>
      </c>
    </row>
    <row r="18" spans="1:5" ht="18.75" x14ac:dyDescent="0.35">
      <c r="A18" s="12" t="s">
        <v>45</v>
      </c>
      <c r="B18" s="3" t="s">
        <v>46</v>
      </c>
      <c r="C18" s="3" t="s">
        <v>47</v>
      </c>
      <c r="D18" s="3" t="s">
        <v>48</v>
      </c>
      <c r="E18" s="3" t="s">
        <v>49</v>
      </c>
    </row>
    <row r="19" spans="1:5" ht="17.25" x14ac:dyDescent="0.25">
      <c r="A19" s="12" t="s">
        <v>57</v>
      </c>
      <c r="B19" s="3" t="s">
        <v>65</v>
      </c>
      <c r="C19" s="3" t="s">
        <v>47</v>
      </c>
      <c r="D19" s="3" t="s">
        <v>60</v>
      </c>
      <c r="E19" s="3" t="s">
        <v>66</v>
      </c>
    </row>
    <row r="20" spans="1:5" ht="17.25" x14ac:dyDescent="0.25">
      <c r="A20" s="12" t="s">
        <v>57</v>
      </c>
      <c r="B20" s="3" t="s">
        <v>62</v>
      </c>
      <c r="C20" s="3" t="s">
        <v>63</v>
      </c>
      <c r="D20" s="3" t="s">
        <v>60</v>
      </c>
      <c r="E20" s="12" t="s">
        <v>64</v>
      </c>
    </row>
    <row r="21" spans="1:5" ht="17.25" x14ac:dyDescent="0.25">
      <c r="A21" s="12" t="s">
        <v>57</v>
      </c>
      <c r="B21" s="3" t="s">
        <v>58</v>
      </c>
      <c r="C21" s="3" t="s">
        <v>59</v>
      </c>
      <c r="D21" s="3" t="s">
        <v>60</v>
      </c>
      <c r="E21" s="12" t="s">
        <v>61</v>
      </c>
    </row>
    <row r="22" spans="1:5" ht="18.75" x14ac:dyDescent="0.35">
      <c r="A22" s="12" t="s">
        <v>100</v>
      </c>
      <c r="B22" s="3" t="s">
        <v>101</v>
      </c>
      <c r="C22" s="3" t="s">
        <v>47</v>
      </c>
      <c r="D22" s="3" t="s">
        <v>102</v>
      </c>
      <c r="E22" s="3" t="s">
        <v>103</v>
      </c>
    </row>
    <row r="23" spans="1:5" ht="17.25" x14ac:dyDescent="0.25">
      <c r="A23" s="12" t="s">
        <v>219</v>
      </c>
      <c r="B23" s="3" t="s">
        <v>220</v>
      </c>
      <c r="C23" s="3" t="s">
        <v>59</v>
      </c>
      <c r="D23" s="3" t="s">
        <v>221</v>
      </c>
      <c r="E23" s="3" t="s">
        <v>222</v>
      </c>
    </row>
    <row r="24" spans="1:5" ht="17.25" x14ac:dyDescent="0.25">
      <c r="A24" s="12" t="s">
        <v>104</v>
      </c>
      <c r="B24" s="3" t="s">
        <v>111</v>
      </c>
      <c r="C24" s="3" t="s">
        <v>59</v>
      </c>
      <c r="D24" s="3" t="s">
        <v>113</v>
      </c>
      <c r="E24" s="3" t="s">
        <v>114</v>
      </c>
    </row>
    <row r="25" spans="1:5" ht="17.25" x14ac:dyDescent="0.25">
      <c r="A25" s="12" t="s">
        <v>104</v>
      </c>
      <c r="B25" s="3" t="s">
        <v>111</v>
      </c>
      <c r="C25" s="3" t="s">
        <v>47</v>
      </c>
      <c r="D25" s="3" t="s">
        <v>106</v>
      </c>
      <c r="E25" s="3" t="s">
        <v>112</v>
      </c>
    </row>
    <row r="26" spans="1:5" ht="17.25" x14ac:dyDescent="0.25">
      <c r="A26" s="12" t="s">
        <v>104</v>
      </c>
      <c r="B26" s="3" t="s">
        <v>105</v>
      </c>
      <c r="C26" s="3" t="s">
        <v>59</v>
      </c>
      <c r="D26" s="3" t="s">
        <v>106</v>
      </c>
      <c r="E26" s="3" t="s">
        <v>107</v>
      </c>
    </row>
    <row r="27" spans="1:5" ht="17.25" x14ac:dyDescent="0.25">
      <c r="A27" s="12" t="s">
        <v>203</v>
      </c>
      <c r="B27" s="3" t="s">
        <v>204</v>
      </c>
      <c r="C27" s="3" t="s">
        <v>63</v>
      </c>
      <c r="D27" s="3" t="s">
        <v>205</v>
      </c>
      <c r="E27" s="3" t="s">
        <v>206</v>
      </c>
    </row>
    <row r="28" spans="1:5" ht="17.25" x14ac:dyDescent="0.25">
      <c r="A28" s="12" t="s">
        <v>223</v>
      </c>
      <c r="B28" s="3" t="s">
        <v>224</v>
      </c>
      <c r="C28" s="3" t="s">
        <v>59</v>
      </c>
      <c r="D28" s="3" t="s">
        <v>225</v>
      </c>
      <c r="E28" s="3" t="s">
        <v>226</v>
      </c>
    </row>
    <row r="29" spans="1:5" ht="17.25" x14ac:dyDescent="0.25">
      <c r="A29" s="12" t="s">
        <v>195</v>
      </c>
      <c r="B29" s="3" t="s">
        <v>196</v>
      </c>
      <c r="C29" s="3" t="s">
        <v>47</v>
      </c>
      <c r="D29" s="3" t="s">
        <v>197</v>
      </c>
      <c r="E29" s="12" t="s">
        <v>198</v>
      </c>
    </row>
    <row r="30" spans="1:5" ht="17.25" x14ac:dyDescent="0.25">
      <c r="A30" s="12" t="s">
        <v>177</v>
      </c>
      <c r="B30" s="3" t="s">
        <v>178</v>
      </c>
      <c r="C30" s="3" t="s">
        <v>47</v>
      </c>
      <c r="D30" s="3" t="s">
        <v>179</v>
      </c>
      <c r="E30" s="3" t="s">
        <v>180</v>
      </c>
    </row>
    <row r="31" spans="1:5" ht="17.25" x14ac:dyDescent="0.25">
      <c r="A31" s="12" t="s">
        <v>132</v>
      </c>
      <c r="B31" s="3" t="s">
        <v>133</v>
      </c>
      <c r="C31" s="3" t="s">
        <v>63</v>
      </c>
      <c r="D31" s="3" t="s">
        <v>134</v>
      </c>
      <c r="E31" s="3" t="s">
        <v>135</v>
      </c>
    </row>
    <row r="32" spans="1:5" ht="17.25" x14ac:dyDescent="0.25">
      <c r="A32" s="12" t="s">
        <v>207</v>
      </c>
      <c r="B32" s="3" t="s">
        <v>208</v>
      </c>
      <c r="C32" s="3" t="s">
        <v>59</v>
      </c>
      <c r="D32" s="3" t="s">
        <v>209</v>
      </c>
      <c r="E32" s="3" t="s">
        <v>210</v>
      </c>
    </row>
    <row r="33" spans="1:5" ht="17.25" x14ac:dyDescent="0.25">
      <c r="A33" s="12" t="s">
        <v>136</v>
      </c>
      <c r="B33" s="3" t="s">
        <v>137</v>
      </c>
      <c r="C33" s="3" t="s">
        <v>47</v>
      </c>
      <c r="D33" s="3" t="s">
        <v>138</v>
      </c>
      <c r="E33" s="3" t="s">
        <v>139</v>
      </c>
    </row>
    <row r="34" spans="1:5" ht="51.75" x14ac:dyDescent="0.35">
      <c r="A34" s="12" t="s">
        <v>136</v>
      </c>
      <c r="B34" s="3" t="s">
        <v>154</v>
      </c>
      <c r="C34" s="3" t="s">
        <v>47</v>
      </c>
      <c r="D34" s="3" t="s">
        <v>155</v>
      </c>
      <c r="E34" s="3" t="s">
        <v>156</v>
      </c>
    </row>
    <row r="35" spans="1:5" ht="17.25" x14ac:dyDescent="0.25">
      <c r="A35" s="12" t="s">
        <v>169</v>
      </c>
      <c r="B35" s="3" t="s">
        <v>170</v>
      </c>
      <c r="C35" s="3" t="s">
        <v>63</v>
      </c>
      <c r="D35" s="3" t="s">
        <v>171</v>
      </c>
      <c r="E35" s="3" t="s">
        <v>172</v>
      </c>
    </row>
    <row r="36" spans="1:5" ht="17.25" x14ac:dyDescent="0.25">
      <c r="A36" s="12" t="s">
        <v>80</v>
      </c>
      <c r="B36" s="3" t="s">
        <v>81</v>
      </c>
      <c r="C36" s="3" t="s">
        <v>47</v>
      </c>
      <c r="D36" s="3" t="s">
        <v>82</v>
      </c>
      <c r="E36" s="3" t="s">
        <v>83</v>
      </c>
    </row>
    <row r="37" spans="1:5" ht="17.25" x14ac:dyDescent="0.25">
      <c r="A37" s="12" t="s">
        <v>88</v>
      </c>
      <c r="B37" s="3" t="s">
        <v>89</v>
      </c>
      <c r="C37" s="3" t="s">
        <v>47</v>
      </c>
      <c r="D37" s="3" t="s">
        <v>90</v>
      </c>
      <c r="E37" s="3" t="s">
        <v>91</v>
      </c>
    </row>
    <row r="38" spans="1:5" ht="36.75" x14ac:dyDescent="0.35">
      <c r="A38" s="12" t="s">
        <v>50</v>
      </c>
      <c r="B38" s="3" t="s">
        <v>76</v>
      </c>
      <c r="C38" s="3" t="s">
        <v>77</v>
      </c>
      <c r="D38" s="3" t="s">
        <v>78</v>
      </c>
      <c r="E38" s="3" t="s">
        <v>79</v>
      </c>
    </row>
    <row r="39" spans="1:5" ht="36.75" x14ac:dyDescent="0.35">
      <c r="A39" s="12" t="s">
        <v>50</v>
      </c>
      <c r="B39" s="3" t="s">
        <v>54</v>
      </c>
      <c r="C39" s="3" t="s">
        <v>47</v>
      </c>
      <c r="D39" s="3" t="s">
        <v>55</v>
      </c>
      <c r="E39" s="3" t="s">
        <v>56</v>
      </c>
    </row>
    <row r="40" spans="1:5" ht="33.75" x14ac:dyDescent="0.35">
      <c r="A40" s="12" t="s">
        <v>50</v>
      </c>
      <c r="B40" s="3" t="s">
        <v>51</v>
      </c>
      <c r="C40" s="3" t="s">
        <v>47</v>
      </c>
      <c r="D40" s="3" t="s">
        <v>52</v>
      </c>
      <c r="E40" s="3" t="s">
        <v>53</v>
      </c>
    </row>
    <row r="41" spans="1:5" ht="17.25" x14ac:dyDescent="0.25">
      <c r="A41" s="12" t="s">
        <v>150</v>
      </c>
      <c r="B41" s="3" t="s">
        <v>151</v>
      </c>
      <c r="C41" s="3" t="s">
        <v>47</v>
      </c>
      <c r="D41" s="3" t="s">
        <v>152</v>
      </c>
      <c r="E41" s="3" t="s">
        <v>153</v>
      </c>
    </row>
    <row r="42" spans="1:5" ht="17.25" x14ac:dyDescent="0.25">
      <c r="A42" s="12" t="s">
        <v>92</v>
      </c>
      <c r="B42" s="3" t="s">
        <v>93</v>
      </c>
      <c r="C42" s="3" t="s">
        <v>59</v>
      </c>
      <c r="D42" s="3" t="s">
        <v>94</v>
      </c>
      <c r="E42" s="3" t="s">
        <v>95</v>
      </c>
    </row>
    <row r="43" spans="1:5" ht="17.25" x14ac:dyDescent="0.25">
      <c r="A43" s="12" t="s">
        <v>181</v>
      </c>
      <c r="B43" s="3" t="s">
        <v>182</v>
      </c>
      <c r="C43" s="3" t="s">
        <v>63</v>
      </c>
      <c r="D43" s="3" t="s">
        <v>183</v>
      </c>
      <c r="E43" s="3" t="s">
        <v>184</v>
      </c>
    </row>
    <row r="44" spans="1:5" ht="17.25" x14ac:dyDescent="0.25">
      <c r="A44" s="12" t="s">
        <v>181</v>
      </c>
      <c r="B44" s="3" t="s">
        <v>189</v>
      </c>
      <c r="C44" s="3" t="s">
        <v>47</v>
      </c>
      <c r="D44" s="3" t="s">
        <v>183</v>
      </c>
      <c r="E44" s="3" t="s">
        <v>190</v>
      </c>
    </row>
    <row r="45" spans="1:5" ht="17.25" x14ac:dyDescent="0.25">
      <c r="A45" s="12" t="s">
        <v>173</v>
      </c>
      <c r="B45" s="3" t="s">
        <v>174</v>
      </c>
      <c r="C45" s="3" t="s">
        <v>47</v>
      </c>
      <c r="D45" s="3" t="s">
        <v>175</v>
      </c>
      <c r="E45" s="3" t="s">
        <v>176</v>
      </c>
    </row>
    <row r="46" spans="1:5" ht="36.75" x14ac:dyDescent="0.35">
      <c r="A46" s="12" t="s">
        <v>10</v>
      </c>
      <c r="B46" s="3" t="s">
        <v>164</v>
      </c>
      <c r="C46" s="3" t="s">
        <v>47</v>
      </c>
      <c r="D46" s="3" t="s">
        <v>165</v>
      </c>
      <c r="E46" s="3" t="s">
        <v>166</v>
      </c>
    </row>
    <row r="47" spans="1:5" ht="18.75" x14ac:dyDescent="0.35">
      <c r="A47" s="12" t="s">
        <v>119</v>
      </c>
      <c r="B47" s="14" t="s">
        <v>120</v>
      </c>
      <c r="C47" s="14" t="s">
        <v>121</v>
      </c>
      <c r="D47" s="3" t="s">
        <v>122</v>
      </c>
      <c r="E47" s="14">
        <v>0</v>
      </c>
    </row>
    <row r="48" spans="1:5" ht="17.25" x14ac:dyDescent="0.25">
      <c r="A48" s="12" t="s">
        <v>160</v>
      </c>
      <c r="B48" s="3" t="s">
        <v>161</v>
      </c>
      <c r="C48" s="3" t="s">
        <v>47</v>
      </c>
      <c r="D48" s="3" t="s">
        <v>162</v>
      </c>
      <c r="E48" s="3" t="s">
        <v>163</v>
      </c>
    </row>
    <row r="49" spans="1:5" ht="17.25" x14ac:dyDescent="0.25">
      <c r="A49" s="12" t="s">
        <v>115</v>
      </c>
      <c r="B49" s="3" t="s">
        <v>116</v>
      </c>
      <c r="C49" s="3" t="s">
        <v>47</v>
      </c>
      <c r="D49" s="3" t="s">
        <v>117</v>
      </c>
      <c r="E49" s="3" t="s">
        <v>118</v>
      </c>
    </row>
    <row r="50" spans="1:5" ht="17.25" x14ac:dyDescent="0.25">
      <c r="A50" s="12" t="s">
        <v>115</v>
      </c>
      <c r="B50" s="3" t="s">
        <v>129</v>
      </c>
      <c r="C50" s="3" t="s">
        <v>47</v>
      </c>
      <c r="D50" s="3" t="s">
        <v>130</v>
      </c>
      <c r="E50" s="3" t="s">
        <v>131</v>
      </c>
    </row>
  </sheetData>
  <sortState ref="A1:E50">
    <sortCondition ref="A1:A50"/>
    <sortCondition ref="E1:E50"/>
  </sortState>
  <hyperlinks>
    <hyperlink ref="A18" r:id="rId1" tooltip="Fluor" display="http://de.wikipedia.org/wiki/Fluor"/>
    <hyperlink ref="A40" r:id="rId2" tooltip="Sauerstoff" display="http://de.wikipedia.org/wiki/Sauerstoff"/>
    <hyperlink ref="A39" r:id="rId3" tooltip="Sauerstoff" display="http://de.wikipedia.org/wiki/Sauerstoff"/>
    <hyperlink ref="A21" r:id="rId4" tooltip="Gold" display="http://de.wikipedia.org/wiki/Gold"/>
    <hyperlink ref="E21" location="cite_note-0" display="cite_note-0"/>
    <hyperlink ref="A20" r:id="rId5" tooltip="Gold" display="http://de.wikipedia.org/wiki/Gold"/>
    <hyperlink ref="E20" location="cite_note-1" display="cite_note-1"/>
    <hyperlink ref="A19" r:id="rId6" tooltip="Gold" display="http://de.wikipedia.org/wiki/Gold"/>
    <hyperlink ref="A9" r:id="rId7" tooltip="Chlor" display="http://de.wikipedia.org/wiki/Chlor"/>
    <hyperlink ref="A10" r:id="rId8" tooltip="Chrom" display="http://de.wikipedia.org/wiki/Chrom"/>
    <hyperlink ref="A38" r:id="rId9" tooltip="Sauerstoff" display="http://de.wikipedia.org/wiki/Sauerstoff"/>
    <hyperlink ref="A36" r:id="rId10" tooltip="Platin" display="http://de.wikipedia.org/wiki/Platin"/>
    <hyperlink ref="A5" r:id="rId11" tooltip="Brom" display="http://de.wikipedia.org/wiki/Brom"/>
    <hyperlink ref="A37" r:id="rId12" tooltip="Quecksilber" display="http://de.wikipedia.org/wiki/Quecksilber"/>
    <hyperlink ref="A42" r:id="rId13" tooltip="Silber" display="http://de.wikipedia.org/wiki/Silber"/>
    <hyperlink ref="A15" r:id="rId14" tooltip="Eisen" display="http://de.wikipedia.org/wiki/Eisen"/>
    <hyperlink ref="A22" r:id="rId15" tooltip="Iod" display="http://de.wikipedia.org/wiki/Iod"/>
    <hyperlink ref="A26" r:id="rId16" tooltip="Kupfer" display="http://de.wikipedia.org/wiki/Kupfer"/>
    <hyperlink ref="A14" r:id="rId17" tooltip="Eisen" display="http://de.wikipedia.org/wiki/Eisen"/>
    <hyperlink ref="A25" r:id="rId18" tooltip="Kupfer" display="http://de.wikipedia.org/wiki/Kupfer"/>
    <hyperlink ref="A24" r:id="rId19" tooltip="Kupfer" display="http://de.wikipedia.org/wiki/Kupfer"/>
    <hyperlink ref="A49" r:id="rId20" tooltip="Zinn" display="http://de.wikipedia.org/wiki/Zinn"/>
    <hyperlink ref="A47" r:id="rId21" tooltip="Wasserstoff" display="http://de.wikipedia.org/wiki/Wasserstoff"/>
    <hyperlink ref="A16" r:id="rId22" tooltip="Eisen" display="http://de.wikipedia.org/wiki/Eisen"/>
    <hyperlink ref="A4" r:id="rId23" tooltip="Blei" display="http://de.wikipedia.org/wiki/Blei"/>
    <hyperlink ref="A50" r:id="rId24" tooltip="Zinn" display="http://de.wikipedia.org/wiki/Zinn"/>
    <hyperlink ref="A31" r:id="rId25" tooltip="Molybdän" display="http://de.wikipedia.org/wiki/Molybd%C3%A4n"/>
    <hyperlink ref="A33" r:id="rId26" tooltip="Nickel" display="http://de.wikipedia.org/wiki/Nickel"/>
    <hyperlink ref="A13" r:id="rId27" tooltip="Cobalt" display="http://de.wikipedia.org/wiki/Cobalt"/>
    <hyperlink ref="A6" r:id="rId28" tooltip="Cadmium" display="http://de.wikipedia.org/wiki/Cadmium"/>
    <hyperlink ref="A17" r:id="rId29" tooltip="Eisen" display="http://de.wikipedia.org/wiki/Eisen"/>
    <hyperlink ref="A41" r:id="rId30" tooltip="Schwefel" display="http://de.wikipedia.org/wiki/Schwefel"/>
    <hyperlink ref="A34" r:id="rId31" tooltip="Nickel" display="http://de.wikipedia.org/wiki/Nickel"/>
    <hyperlink ref="A11" r:id="rId32" tooltip="Chrom" display="http://de.wikipedia.org/wiki/Chrom"/>
    <hyperlink ref="E11" location="cite_note-2" display="cite_note-2"/>
    <hyperlink ref="A48" r:id="rId33" tooltip="Zink" display="http://de.wikipedia.org/wiki/Zink"/>
    <hyperlink ref="A46" r:id="rId34" tooltip="Wasser" display="http://de.wikipedia.org/wiki/Wasser"/>
    <hyperlink ref="A12" r:id="rId35" tooltip="Chrom" display="http://de.wikipedia.org/wiki/Chrom"/>
    <hyperlink ref="A35" r:id="rId36" tooltip="Niob" display="http://de.wikipedia.org/wiki/Niob"/>
    <hyperlink ref="A45" r:id="rId37" tooltip="Vanadium" display="http://de.wikipedia.org/wiki/Vanadium"/>
    <hyperlink ref="A30" r:id="rId38" tooltip="Mangan" display="http://de.wikipedia.org/wiki/Mangan"/>
    <hyperlink ref="A43" r:id="rId39" tooltip="Titan (Element)" display="http://de.wikipedia.org/wiki/Titan_(Element)"/>
    <hyperlink ref="A1" r:id="rId40" tooltip="Aluminium" display="http://de.wikipedia.org/wiki/Aluminium"/>
    <hyperlink ref="A44" r:id="rId41" tooltip="Titan (Element)" display="http://de.wikipedia.org/wiki/Titan_(Element)"/>
    <hyperlink ref="A3" r:id="rId42" tooltip="Beryllium" display="http://de.wikipedia.org/wiki/Beryllium"/>
    <hyperlink ref="A29" r:id="rId43" tooltip="Magnesium" display="http://de.wikipedia.org/wiki/Magnesium"/>
    <hyperlink ref="E29" location="cite_note-3" display="cite_note-3"/>
    <hyperlink ref="A8" r:id="rId44" tooltip="Cer" display="http://de.wikipedia.org/wiki/Cer"/>
    <hyperlink ref="A27" r:id="rId45" tooltip="Lanthan" display="http://de.wikipedia.org/wiki/Lanthan"/>
    <hyperlink ref="A32" r:id="rId46" tooltip="Natrium" display="http://de.wikipedia.org/wiki/Natrium"/>
    <hyperlink ref="A7" r:id="rId47" tooltip="Calcium" display="http://de.wikipedia.org/wiki/Calcium"/>
    <hyperlink ref="A2" r:id="rId48" tooltip="Barium" display="http://de.wikipedia.org/wiki/Barium"/>
    <hyperlink ref="A23" r:id="rId49" tooltip="Kalium" display="http://de.wikipedia.org/wiki/Kalium"/>
    <hyperlink ref="A28" r:id="rId50" tooltip="Lithium" display="http://de.wikipedia.org/wiki/Lithium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49"/>
  <sheetViews>
    <sheetView topLeftCell="A8" zoomScale="85" zoomScaleNormal="85" workbookViewId="0">
      <selection activeCell="E17" sqref="E17"/>
    </sheetView>
  </sheetViews>
  <sheetFormatPr defaultColWidth="8.85546875" defaultRowHeight="15" x14ac:dyDescent="0.25"/>
  <cols>
    <col min="1" max="1" width="4.28515625" style="17" customWidth="1"/>
    <col min="2" max="2" width="8.140625" style="17" customWidth="1"/>
    <col min="3" max="3" width="19.28515625" bestFit="1" customWidth="1"/>
    <col min="4" max="4" width="4.140625" style="17" customWidth="1"/>
    <col min="7" max="7" width="9.140625" style="17" bestFit="1" customWidth="1"/>
    <col min="9" max="9" width="3.85546875" bestFit="1" customWidth="1"/>
    <col min="10" max="10" width="9.28515625" customWidth="1"/>
    <col min="11" max="11" width="19.28515625" customWidth="1"/>
    <col min="12" max="12" width="3.7109375" customWidth="1"/>
    <col min="17" max="17" width="3.7109375" customWidth="1"/>
    <col min="18" max="18" width="7.42578125" bestFit="1" customWidth="1"/>
    <col min="19" max="19" width="20.28515625" customWidth="1"/>
    <col min="20" max="20" width="4.7109375" customWidth="1"/>
    <col min="24" max="24" width="5.28515625" customWidth="1"/>
    <col min="26" max="26" width="3.7109375" customWidth="1"/>
    <col min="27" max="27" width="7.42578125" bestFit="1" customWidth="1"/>
    <col min="28" max="28" width="20.28515625" customWidth="1"/>
    <col min="29" max="29" width="4.7109375" customWidth="1"/>
    <col min="33" max="33" width="5.7109375" customWidth="1"/>
  </cols>
  <sheetData>
    <row r="1" spans="1:33" ht="14.45" hidden="1" customHeight="1" x14ac:dyDescent="0.25">
      <c r="B1" s="16" t="s">
        <v>1</v>
      </c>
      <c r="C1" s="13" t="s">
        <v>0</v>
      </c>
    </row>
    <row r="2" spans="1:33" ht="14.45" hidden="1" customHeight="1" x14ac:dyDescent="0.25">
      <c r="B2" s="16" t="s">
        <v>2</v>
      </c>
      <c r="C2" s="19">
        <v>40844</v>
      </c>
    </row>
    <row r="3" spans="1:33" ht="14.45" hidden="1" customHeight="1" x14ac:dyDescent="0.25">
      <c r="B3" s="16" t="s">
        <v>3</v>
      </c>
      <c r="C3" s="20">
        <v>0.66666666666666663</v>
      </c>
    </row>
    <row r="4" spans="1:33" ht="14.45" hidden="1" customHeight="1" x14ac:dyDescent="0.25">
      <c r="B4" s="16" t="s">
        <v>4</v>
      </c>
      <c r="C4" s="13" t="s">
        <v>5</v>
      </c>
    </row>
    <row r="5" spans="1:33" ht="14.45" hidden="1" customHeight="1" x14ac:dyDescent="0.25"/>
    <row r="6" spans="1:33" ht="18" hidden="1" customHeight="1" x14ac:dyDescent="0.3">
      <c r="C6" s="18" t="s">
        <v>6</v>
      </c>
    </row>
    <row r="7" spans="1:33" ht="18" hidden="1" customHeight="1" x14ac:dyDescent="0.3">
      <c r="C7" s="6" t="s">
        <v>17</v>
      </c>
      <c r="G7" t="s">
        <v>230</v>
      </c>
      <c r="H7" t="s">
        <v>231</v>
      </c>
    </row>
    <row r="8" spans="1:33" s="4" customFormat="1" ht="21" x14ac:dyDescent="0.35">
      <c r="A8" s="41" t="s">
        <v>229</v>
      </c>
      <c r="B8" s="42"/>
      <c r="C8" s="42"/>
      <c r="D8" s="42"/>
      <c r="E8" s="42"/>
      <c r="F8" s="42"/>
      <c r="G8" s="43"/>
      <c r="H8"/>
      <c r="I8" s="41" t="s">
        <v>34</v>
      </c>
      <c r="J8" s="42"/>
      <c r="K8" s="42"/>
      <c r="L8" s="42"/>
      <c r="M8" s="42"/>
      <c r="N8" s="42"/>
      <c r="O8" s="43"/>
      <c r="Q8" s="44" t="s">
        <v>237</v>
      </c>
      <c r="R8" s="44"/>
      <c r="S8" s="44"/>
      <c r="T8" s="44"/>
      <c r="U8" s="44"/>
      <c r="V8" s="44"/>
      <c r="W8" s="44"/>
      <c r="X8" s="44"/>
      <c r="Z8" s="44" t="s">
        <v>246</v>
      </c>
      <c r="AA8" s="44"/>
      <c r="AB8" s="44"/>
      <c r="AC8" s="44"/>
      <c r="AD8" s="44"/>
      <c r="AE8" s="44"/>
      <c r="AF8" s="44"/>
      <c r="AG8" s="44"/>
    </row>
    <row r="9" spans="1:33" s="4" customFormat="1" ht="45" x14ac:dyDescent="0.25">
      <c r="A9" s="28" t="s">
        <v>228</v>
      </c>
      <c r="B9" s="28" t="s">
        <v>11</v>
      </c>
      <c r="C9" s="28" t="s">
        <v>234</v>
      </c>
      <c r="D9" s="28" t="s">
        <v>235</v>
      </c>
      <c r="E9" s="28" t="s">
        <v>9</v>
      </c>
      <c r="F9" s="29" t="s">
        <v>236</v>
      </c>
      <c r="G9" s="30" t="s">
        <v>20</v>
      </c>
      <c r="H9"/>
      <c r="I9" s="28" t="s">
        <v>228</v>
      </c>
      <c r="J9" s="28" t="s">
        <v>11</v>
      </c>
      <c r="K9" s="28" t="s">
        <v>234</v>
      </c>
      <c r="L9" s="28" t="s">
        <v>235</v>
      </c>
      <c r="M9" s="28" t="s">
        <v>9</v>
      </c>
      <c r="N9" s="29" t="s">
        <v>236</v>
      </c>
      <c r="O9" s="30" t="s">
        <v>20</v>
      </c>
      <c r="Q9" s="28" t="s">
        <v>228</v>
      </c>
      <c r="R9" s="28" t="s">
        <v>11</v>
      </c>
      <c r="S9" s="28" t="s">
        <v>234</v>
      </c>
      <c r="T9" s="28" t="s">
        <v>245</v>
      </c>
      <c r="U9" s="28" t="s">
        <v>9</v>
      </c>
      <c r="V9" s="29" t="s">
        <v>236</v>
      </c>
      <c r="W9" s="30" t="s">
        <v>20</v>
      </c>
      <c r="X9" s="28" t="s">
        <v>245</v>
      </c>
      <c r="Z9" s="28" t="s">
        <v>228</v>
      </c>
      <c r="AA9" s="28" t="s">
        <v>11</v>
      </c>
      <c r="AB9" s="28" t="s">
        <v>234</v>
      </c>
      <c r="AC9" s="28" t="s">
        <v>235</v>
      </c>
      <c r="AD9" s="28" t="s">
        <v>9</v>
      </c>
      <c r="AE9" s="29" t="s">
        <v>236</v>
      </c>
      <c r="AF9" s="30" t="s">
        <v>20</v>
      </c>
      <c r="AG9" s="28" t="s">
        <v>245</v>
      </c>
    </row>
    <row r="10" spans="1:33" ht="18" x14ac:dyDescent="0.35">
      <c r="A10" s="21">
        <v>0</v>
      </c>
      <c r="B10" s="22">
        <v>0</v>
      </c>
      <c r="C10" s="23" t="s">
        <v>227</v>
      </c>
      <c r="D10" s="21">
        <v>0</v>
      </c>
      <c r="E10" s="24">
        <v>0</v>
      </c>
      <c r="F10" s="25">
        <f t="shared" ref="F10:F11" si="0">IF(E10=0,0,E10/B10)</f>
        <v>0</v>
      </c>
      <c r="G10" s="31">
        <f t="shared" ref="G10:G17" si="1">IF(D10="","",D10*(D10+2))</f>
        <v>0</v>
      </c>
      <c r="I10" s="22">
        <v>0</v>
      </c>
      <c r="J10" s="22">
        <v>0</v>
      </c>
      <c r="K10" s="23" t="s">
        <v>227</v>
      </c>
      <c r="L10" s="22">
        <v>0</v>
      </c>
      <c r="M10" s="27">
        <v>0</v>
      </c>
      <c r="N10" s="23" t="e">
        <f t="shared" ref="N10:N12" si="2">IF(M10="","",M10/J10)</f>
        <v>#DIV/0!</v>
      </c>
      <c r="O10" s="22">
        <f t="shared" ref="O10:O16" si="3">IF(L10="","",L10*(L10+2))</f>
        <v>0</v>
      </c>
      <c r="Q10" s="21">
        <v>13</v>
      </c>
      <c r="R10" s="21">
        <v>5.5</v>
      </c>
      <c r="S10" s="25" t="s">
        <v>232</v>
      </c>
      <c r="T10" s="36">
        <f>IF(U10="","",ROUND(SQRT(V10*$R$16+1)-1,0))</f>
        <v>1</v>
      </c>
      <c r="U10" s="25">
        <v>-328</v>
      </c>
      <c r="V10" s="25">
        <f>IF(U10="","",U10/R10)</f>
        <v>-59.636363636363633</v>
      </c>
      <c r="W10" s="31">
        <f t="shared" ref="W10:W15" si="4">IF(T10="","",T10*(T10+2))</f>
        <v>3</v>
      </c>
      <c r="X10" s="37">
        <f>IF(U10="","",SQRT(V10*$R$16+1)-1)</f>
        <v>1.3672615556222918</v>
      </c>
      <c r="Z10" s="22">
        <v>13</v>
      </c>
      <c r="AA10" s="23">
        <v>5.5</v>
      </c>
      <c r="AB10" s="23" t="s">
        <v>248</v>
      </c>
      <c r="AC10" s="35">
        <v>3</v>
      </c>
      <c r="AD10" s="23">
        <v>-1980</v>
      </c>
      <c r="AE10" s="23">
        <f>IF(AD10="","",AD10/AA10)</f>
        <v>-360</v>
      </c>
      <c r="AF10" s="22">
        <f t="shared" ref="AF10:AF15" si="5">IF(AC10="","",AC10*(AC10+2))</f>
        <v>15</v>
      </c>
      <c r="AG10" s="37">
        <f>IF(AD10="","",SQRT(AE10*$R$16+1)-1)</f>
        <v>4.365817738238972</v>
      </c>
    </row>
    <row r="11" spans="1:33" ht="18" x14ac:dyDescent="0.35">
      <c r="A11" s="21">
        <v>1</v>
      </c>
      <c r="B11" s="22">
        <v>0</v>
      </c>
      <c r="C11" s="23" t="s">
        <v>238</v>
      </c>
      <c r="D11" s="21">
        <v>0</v>
      </c>
      <c r="E11" s="24">
        <v>0</v>
      </c>
      <c r="F11" s="25">
        <f t="shared" si="0"/>
        <v>0</v>
      </c>
      <c r="G11" s="31">
        <f t="shared" si="1"/>
        <v>0</v>
      </c>
      <c r="I11" s="22">
        <v>7</v>
      </c>
      <c r="J11" s="22">
        <v>5.5</v>
      </c>
      <c r="K11" s="23" t="s">
        <v>242</v>
      </c>
      <c r="L11" s="22">
        <v>5</v>
      </c>
      <c r="M11" s="23">
        <v>-2383</v>
      </c>
      <c r="N11" s="23">
        <f t="shared" si="2"/>
        <v>-433.27272727272725</v>
      </c>
      <c r="O11" s="22">
        <f t="shared" si="3"/>
        <v>35</v>
      </c>
      <c r="Q11" s="21">
        <v>14</v>
      </c>
      <c r="R11" s="21">
        <v>5.5</v>
      </c>
      <c r="S11" s="25" t="s">
        <v>247</v>
      </c>
      <c r="T11" s="36">
        <f t="shared" ref="T11:T15" si="6">IF(U11="","",ROUND(SQRT(V11*$R$16+1)-1,0))</f>
        <v>0</v>
      </c>
      <c r="U11" s="25">
        <v>-14</v>
      </c>
      <c r="V11" s="25">
        <f t="shared" ref="V11:V15" si="7">IF(U11="","",U11/R11)</f>
        <v>-2.5454545454545454</v>
      </c>
      <c r="W11" s="31">
        <f t="shared" si="4"/>
        <v>0</v>
      </c>
      <c r="X11" s="37">
        <f t="shared" ref="X11:X15" si="8">IF(U11="","",SQRT(V11*$R$16+1)-1)</f>
        <v>9.3850579790992761E-2</v>
      </c>
      <c r="Z11" s="22">
        <v>14</v>
      </c>
      <c r="AA11" s="23">
        <v>1</v>
      </c>
      <c r="AB11" s="23" t="s">
        <v>249</v>
      </c>
      <c r="AC11" s="35">
        <v>5</v>
      </c>
      <c r="AD11" s="23">
        <v>-709</v>
      </c>
      <c r="AE11" s="23">
        <f t="shared" ref="AE11:AE15" si="9">IF(AD11="","",AD11/AA11)</f>
        <v>-709</v>
      </c>
      <c r="AF11" s="22">
        <f t="shared" si="5"/>
        <v>35</v>
      </c>
      <c r="AG11" s="37">
        <f t="shared" ref="AG11:AG15" si="10">IF(AD11="","",SQRT(AE11*$R$16+1)-1)</f>
        <v>6.465574324859408</v>
      </c>
    </row>
    <row r="12" spans="1:33" ht="18" x14ac:dyDescent="0.35">
      <c r="A12" s="21">
        <v>2</v>
      </c>
      <c r="B12" s="22">
        <v>0</v>
      </c>
      <c r="C12" s="23" t="s">
        <v>37</v>
      </c>
      <c r="D12" s="21">
        <v>0</v>
      </c>
      <c r="E12" s="24">
        <v>0</v>
      </c>
      <c r="F12" s="25">
        <f>IF(E12=0,0,E12/B12)</f>
        <v>0</v>
      </c>
      <c r="G12" s="31">
        <f t="shared" si="1"/>
        <v>0</v>
      </c>
      <c r="I12" s="22">
        <v>8</v>
      </c>
      <c r="J12" s="22">
        <v>5.5</v>
      </c>
      <c r="K12" s="23" t="s">
        <v>14</v>
      </c>
      <c r="L12" s="22">
        <v>4</v>
      </c>
      <c r="M12" s="23">
        <v>-1708</v>
      </c>
      <c r="N12" s="23">
        <f t="shared" si="2"/>
        <v>-310.54545454545456</v>
      </c>
      <c r="O12" s="22">
        <f t="shared" si="3"/>
        <v>24</v>
      </c>
      <c r="Q12" s="31">
        <v>15</v>
      </c>
      <c r="R12" s="31">
        <v>1</v>
      </c>
      <c r="S12" s="32" t="s">
        <v>232</v>
      </c>
      <c r="T12" s="36">
        <f t="shared" si="6"/>
        <v>1</v>
      </c>
      <c r="U12" s="32">
        <v>-43</v>
      </c>
      <c r="V12" s="25">
        <f t="shared" si="7"/>
        <v>-43</v>
      </c>
      <c r="W12" s="31">
        <f t="shared" si="4"/>
        <v>3</v>
      </c>
      <c r="X12" s="37">
        <f t="shared" si="8"/>
        <v>1.0783647418102533</v>
      </c>
      <c r="Z12" s="22">
        <v>15</v>
      </c>
      <c r="AA12" s="23">
        <v>0.2</v>
      </c>
      <c r="AB12" s="23" t="s">
        <v>250</v>
      </c>
      <c r="AC12" s="35">
        <v>5</v>
      </c>
      <c r="AD12" s="23">
        <v>-119</v>
      </c>
      <c r="AE12" s="23">
        <f t="shared" si="9"/>
        <v>-595</v>
      </c>
      <c r="AF12" s="22">
        <f t="shared" si="5"/>
        <v>35</v>
      </c>
      <c r="AG12" s="37">
        <f t="shared" si="10"/>
        <v>5.8508393646326287</v>
      </c>
    </row>
    <row r="13" spans="1:33" ht="18" x14ac:dyDescent="0.35">
      <c r="A13" s="21">
        <v>3</v>
      </c>
      <c r="B13" s="22">
        <v>0.1</v>
      </c>
      <c r="C13" s="23" t="s">
        <v>239</v>
      </c>
      <c r="D13" s="21">
        <v>1</v>
      </c>
      <c r="E13" s="24">
        <v>-7</v>
      </c>
      <c r="F13" s="25">
        <f t="shared" ref="F13:F17" si="11">IF(E13=0,0,E13/B13)</f>
        <v>-70</v>
      </c>
      <c r="G13" s="31">
        <f t="shared" si="1"/>
        <v>3</v>
      </c>
      <c r="I13" s="22">
        <v>9</v>
      </c>
      <c r="J13" s="22">
        <v>5.5</v>
      </c>
      <c r="K13" s="23" t="s">
        <v>241</v>
      </c>
      <c r="L13" s="22">
        <v>3</v>
      </c>
      <c r="M13" s="23"/>
      <c r="N13" s="23"/>
      <c r="O13" s="22">
        <f t="shared" si="3"/>
        <v>15</v>
      </c>
      <c r="Q13" s="31">
        <v>16</v>
      </c>
      <c r="R13" s="31">
        <v>1</v>
      </c>
      <c r="S13" s="32" t="s">
        <v>233</v>
      </c>
      <c r="T13" s="36">
        <f t="shared" si="6"/>
        <v>0</v>
      </c>
      <c r="U13" s="32">
        <v>-2</v>
      </c>
      <c r="V13" s="25">
        <f t="shared" si="7"/>
        <v>-2</v>
      </c>
      <c r="W13" s="31">
        <f t="shared" si="4"/>
        <v>0</v>
      </c>
      <c r="X13" s="37">
        <f t="shared" si="8"/>
        <v>7.443008148506336E-2</v>
      </c>
      <c r="Z13" s="22">
        <v>16</v>
      </c>
      <c r="AA13" s="22"/>
      <c r="AB13" s="23"/>
      <c r="AC13" s="35"/>
      <c r="AD13" s="23"/>
      <c r="AE13" s="23"/>
      <c r="AF13" s="22" t="str">
        <f t="shared" si="5"/>
        <v/>
      </c>
      <c r="AG13" s="37" t="str">
        <f t="shared" si="10"/>
        <v/>
      </c>
    </row>
    <row r="14" spans="1:33" ht="18" x14ac:dyDescent="0.35">
      <c r="A14" s="21">
        <v>4</v>
      </c>
      <c r="B14" s="22">
        <v>1</v>
      </c>
      <c r="C14" s="23" t="s">
        <v>240</v>
      </c>
      <c r="D14" s="21">
        <v>2</v>
      </c>
      <c r="E14" s="24">
        <v>-87</v>
      </c>
      <c r="F14" s="25">
        <f t="shared" si="11"/>
        <v>-87</v>
      </c>
      <c r="G14" s="31">
        <f t="shared" si="1"/>
        <v>8</v>
      </c>
      <c r="I14" s="22">
        <v>10</v>
      </c>
      <c r="J14" s="22">
        <v>5.5</v>
      </c>
      <c r="K14" s="23" t="s">
        <v>243</v>
      </c>
      <c r="L14" s="22">
        <v>2</v>
      </c>
      <c r="M14" s="23">
        <v>-785</v>
      </c>
      <c r="N14" s="23">
        <f t="shared" ref="N14:N16" si="12">IF(M14="","",M14/J14)</f>
        <v>-142.72727272727272</v>
      </c>
      <c r="O14" s="22">
        <f t="shared" si="3"/>
        <v>8</v>
      </c>
      <c r="Q14" s="21"/>
      <c r="R14" s="21"/>
      <c r="S14" s="25"/>
      <c r="T14" s="36"/>
      <c r="U14" s="25"/>
      <c r="V14" s="25" t="str">
        <f t="shared" si="7"/>
        <v/>
      </c>
      <c r="W14" s="31" t="str">
        <f t="shared" si="4"/>
        <v/>
      </c>
      <c r="X14" s="37" t="str">
        <f t="shared" si="8"/>
        <v/>
      </c>
      <c r="Z14" s="22"/>
      <c r="AA14" s="22"/>
      <c r="AB14" s="23"/>
      <c r="AC14" s="35"/>
      <c r="AD14" s="23"/>
      <c r="AE14" s="23" t="str">
        <f t="shared" si="9"/>
        <v/>
      </c>
      <c r="AF14" s="22" t="str">
        <f t="shared" si="5"/>
        <v/>
      </c>
      <c r="AG14" s="37" t="str">
        <f t="shared" si="10"/>
        <v/>
      </c>
    </row>
    <row r="15" spans="1:33" ht="18" x14ac:dyDescent="0.35">
      <c r="A15" s="21">
        <v>5</v>
      </c>
      <c r="B15" s="22">
        <v>1</v>
      </c>
      <c r="C15" s="23" t="s">
        <v>241</v>
      </c>
      <c r="D15" s="22">
        <v>3</v>
      </c>
      <c r="E15" s="27">
        <v>-188</v>
      </c>
      <c r="F15" s="25">
        <f t="shared" si="11"/>
        <v>-188</v>
      </c>
      <c r="G15" s="31">
        <f t="shared" si="1"/>
        <v>15</v>
      </c>
      <c r="I15" s="22">
        <v>11</v>
      </c>
      <c r="J15" s="22">
        <v>5.5</v>
      </c>
      <c r="K15" s="23" t="s">
        <v>15</v>
      </c>
      <c r="L15" s="22">
        <v>1</v>
      </c>
      <c r="M15" s="23">
        <v>-369</v>
      </c>
      <c r="N15" s="23">
        <f t="shared" si="12"/>
        <v>-67.090909090909093</v>
      </c>
      <c r="O15" s="22">
        <f t="shared" si="3"/>
        <v>3</v>
      </c>
      <c r="Q15" s="21"/>
      <c r="R15" s="21"/>
      <c r="S15" s="25"/>
      <c r="T15" s="36" t="str">
        <f t="shared" si="6"/>
        <v/>
      </c>
      <c r="U15" s="25"/>
      <c r="V15" s="25" t="str">
        <f t="shared" si="7"/>
        <v/>
      </c>
      <c r="W15" s="31" t="str">
        <f t="shared" si="4"/>
        <v/>
      </c>
      <c r="X15" s="37" t="str">
        <f t="shared" si="8"/>
        <v/>
      </c>
      <c r="Z15" s="22"/>
      <c r="AA15" s="22"/>
      <c r="AB15" s="23"/>
      <c r="AC15" s="35" t="str">
        <f t="shared" ref="AC15" si="13">IF(AD15="","",ROUND(SQRT(AE15*$R$16+1)-1,0))</f>
        <v/>
      </c>
      <c r="AD15" s="23"/>
      <c r="AE15" s="23" t="str">
        <f t="shared" si="9"/>
        <v/>
      </c>
      <c r="AF15" s="22" t="str">
        <f t="shared" si="5"/>
        <v/>
      </c>
      <c r="AG15" s="37" t="str">
        <f t="shared" si="10"/>
        <v/>
      </c>
    </row>
    <row r="16" spans="1:33" ht="18" x14ac:dyDescent="0.35">
      <c r="A16" s="21">
        <v>5</v>
      </c>
      <c r="B16" s="22">
        <v>0.1</v>
      </c>
      <c r="C16" s="23" t="s">
        <v>14</v>
      </c>
      <c r="D16" s="21">
        <v>4</v>
      </c>
      <c r="E16" s="24">
        <v>-33</v>
      </c>
      <c r="F16" s="25">
        <f t="shared" si="11"/>
        <v>-330</v>
      </c>
      <c r="G16" s="31">
        <f t="shared" si="1"/>
        <v>24</v>
      </c>
      <c r="I16" s="22">
        <v>12</v>
      </c>
      <c r="J16" s="22">
        <v>5.5</v>
      </c>
      <c r="K16" s="23" t="s">
        <v>37</v>
      </c>
      <c r="L16" s="22">
        <v>0</v>
      </c>
      <c r="M16" s="23">
        <v>0</v>
      </c>
      <c r="N16" s="23">
        <f t="shared" si="12"/>
        <v>0</v>
      </c>
      <c r="O16" s="22">
        <f t="shared" si="3"/>
        <v>0</v>
      </c>
      <c r="R16" s="33">
        <v>-7.7200000000000005E-2</v>
      </c>
      <c r="S16" s="34" t="s">
        <v>244</v>
      </c>
      <c r="AA16" s="33">
        <f>R16</f>
        <v>-7.7200000000000005E-2</v>
      </c>
      <c r="AB16" s="34" t="s">
        <v>244</v>
      </c>
    </row>
    <row r="17" spans="1:27" ht="18" x14ac:dyDescent="0.35">
      <c r="A17" s="21">
        <v>6</v>
      </c>
      <c r="B17" s="22">
        <v>0.1</v>
      </c>
      <c r="C17" s="23" t="s">
        <v>13</v>
      </c>
      <c r="D17" s="21">
        <v>5</v>
      </c>
      <c r="E17" s="24">
        <v>-44</v>
      </c>
      <c r="F17" s="25">
        <f t="shared" si="11"/>
        <v>-440</v>
      </c>
      <c r="G17" s="31">
        <f t="shared" si="1"/>
        <v>35</v>
      </c>
      <c r="AA17" s="13"/>
    </row>
    <row r="18" spans="1:27" ht="18" customHeight="1" x14ac:dyDescent="0.25">
      <c r="A18" s="26"/>
      <c r="B18" s="26"/>
      <c r="C18" s="26"/>
      <c r="D18" s="26"/>
      <c r="E18" s="26"/>
      <c r="F18" s="26"/>
      <c r="G18" s="26"/>
    </row>
    <row r="19" spans="1:27" x14ac:dyDescent="0.25">
      <c r="A19"/>
      <c r="B19"/>
      <c r="D19"/>
      <c r="G19"/>
    </row>
    <row r="20" spans="1:27" x14ac:dyDescent="0.25">
      <c r="A20"/>
      <c r="B20"/>
      <c r="D20"/>
      <c r="G20"/>
    </row>
    <row r="21" spans="1:27" x14ac:dyDescent="0.25">
      <c r="A21"/>
      <c r="B21"/>
      <c r="D21"/>
      <c r="G21"/>
    </row>
    <row r="22" spans="1:27" x14ac:dyDescent="0.25">
      <c r="C22" s="17"/>
      <c r="E22" s="17"/>
      <c r="F22" s="17"/>
      <c r="H22" s="17"/>
    </row>
    <row r="23" spans="1:27" x14ac:dyDescent="0.25">
      <c r="A23"/>
      <c r="B23"/>
      <c r="D23"/>
      <c r="G23"/>
    </row>
    <row r="24" spans="1:27" x14ac:dyDescent="0.25">
      <c r="A24"/>
      <c r="B24"/>
      <c r="D24"/>
      <c r="G24"/>
    </row>
    <row r="25" spans="1:27" x14ac:dyDescent="0.25">
      <c r="A25"/>
      <c r="B25"/>
      <c r="D25"/>
      <c r="G25"/>
    </row>
    <row r="26" spans="1:27" x14ac:dyDescent="0.25">
      <c r="A26"/>
      <c r="B26"/>
      <c r="D26"/>
      <c r="G26"/>
    </row>
    <row r="27" spans="1:27" x14ac:dyDescent="0.25">
      <c r="A27"/>
      <c r="B27"/>
      <c r="D27"/>
      <c r="G27"/>
    </row>
    <row r="28" spans="1:27" x14ac:dyDescent="0.25">
      <c r="A28"/>
      <c r="B28"/>
      <c r="D28"/>
      <c r="G28"/>
    </row>
    <row r="29" spans="1:27" x14ac:dyDescent="0.25">
      <c r="A29"/>
      <c r="B29"/>
      <c r="D29"/>
      <c r="G29"/>
    </row>
    <row r="30" spans="1:27" x14ac:dyDescent="0.25">
      <c r="A30"/>
      <c r="B30"/>
      <c r="D30"/>
      <c r="G30"/>
    </row>
    <row r="31" spans="1:27" x14ac:dyDescent="0.25">
      <c r="A31"/>
      <c r="B31"/>
      <c r="D31"/>
      <c r="G31"/>
    </row>
    <row r="32" spans="1:27" x14ac:dyDescent="0.25">
      <c r="A32"/>
      <c r="B32"/>
      <c r="D32"/>
      <c r="G32"/>
    </row>
    <row r="33" spans="1:8" x14ac:dyDescent="0.25">
      <c r="A33"/>
      <c r="B33"/>
      <c r="D33"/>
      <c r="G33"/>
    </row>
    <row r="34" spans="1:8" x14ac:dyDescent="0.25">
      <c r="A34"/>
      <c r="B34"/>
      <c r="D34"/>
      <c r="G34"/>
    </row>
    <row r="35" spans="1:8" x14ac:dyDescent="0.25">
      <c r="C35" s="17"/>
      <c r="E35" s="17"/>
      <c r="F35" s="17"/>
      <c r="H35" s="17"/>
    </row>
    <row r="36" spans="1:8" x14ac:dyDescent="0.25">
      <c r="C36" s="17"/>
      <c r="E36" s="17"/>
      <c r="F36" s="17"/>
      <c r="H36" s="17"/>
    </row>
    <row r="37" spans="1:8" x14ac:dyDescent="0.25">
      <c r="A37"/>
      <c r="B37"/>
      <c r="D37"/>
      <c r="G37"/>
    </row>
    <row r="38" spans="1:8" x14ac:dyDescent="0.25">
      <c r="A38"/>
      <c r="B38"/>
      <c r="D38"/>
      <c r="G38"/>
    </row>
    <row r="39" spans="1:8" x14ac:dyDescent="0.25">
      <c r="A39"/>
      <c r="B39"/>
      <c r="D39"/>
      <c r="G39"/>
    </row>
    <row r="40" spans="1:8" x14ac:dyDescent="0.25">
      <c r="A40"/>
      <c r="B40"/>
      <c r="D40"/>
      <c r="G40"/>
    </row>
    <row r="41" spans="1:8" x14ac:dyDescent="0.25">
      <c r="A41"/>
      <c r="B41"/>
      <c r="D41"/>
      <c r="G41"/>
    </row>
    <row r="42" spans="1:8" x14ac:dyDescent="0.25">
      <c r="A42"/>
      <c r="B42"/>
      <c r="D42"/>
      <c r="G42"/>
    </row>
    <row r="43" spans="1:8" x14ac:dyDescent="0.25">
      <c r="A43"/>
      <c r="B43"/>
      <c r="D43"/>
      <c r="G43"/>
    </row>
    <row r="44" spans="1:8" x14ac:dyDescent="0.25">
      <c r="A44"/>
      <c r="B44"/>
      <c r="D44"/>
      <c r="G44"/>
    </row>
    <row r="45" spans="1:8" x14ac:dyDescent="0.25">
      <c r="A45"/>
      <c r="B45"/>
      <c r="D45"/>
      <c r="G45"/>
    </row>
    <row r="46" spans="1:8" x14ac:dyDescent="0.25">
      <c r="A46"/>
      <c r="B46"/>
      <c r="D46"/>
      <c r="G46"/>
    </row>
    <row r="47" spans="1:8" x14ac:dyDescent="0.25">
      <c r="A47"/>
      <c r="B47"/>
      <c r="D47"/>
      <c r="G47"/>
    </row>
    <row r="48" spans="1:8" x14ac:dyDescent="0.25">
      <c r="G48"/>
    </row>
    <row r="49" spans="7:7" x14ac:dyDescent="0.25">
      <c r="G49"/>
    </row>
  </sheetData>
  <mergeCells count="4">
    <mergeCell ref="A8:G8"/>
    <mergeCell ref="I8:O8"/>
    <mergeCell ref="Z8:AG8"/>
    <mergeCell ref="Q8:X8"/>
  </mergeCells>
  <pageMargins left="0.70866141732283472" right="0.70866141732283472" top="0.74803149606299213" bottom="0.74803149606299213" header="0.31496062992125984" footer="0.31496062992125984"/>
  <pageSetup paperSize="9" scale="90" fitToWidth="2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G49"/>
  <sheetViews>
    <sheetView tabSelected="1" topLeftCell="A8" zoomScale="85" zoomScaleNormal="85" workbookViewId="0">
      <selection activeCell="D18" sqref="D18"/>
    </sheetView>
  </sheetViews>
  <sheetFormatPr defaultColWidth="8.85546875" defaultRowHeight="15" x14ac:dyDescent="0.25"/>
  <cols>
    <col min="1" max="1" width="4.28515625" style="17" customWidth="1"/>
    <col min="2" max="2" width="8.140625" style="17" customWidth="1"/>
    <col min="3" max="3" width="19.28515625" bestFit="1" customWidth="1"/>
    <col min="4" max="4" width="4.140625" style="17" customWidth="1"/>
    <col min="7" max="7" width="9.140625" style="17" bestFit="1" customWidth="1"/>
    <col min="9" max="9" width="3.85546875" bestFit="1" customWidth="1"/>
    <col min="10" max="10" width="9.28515625" customWidth="1"/>
    <col min="11" max="11" width="19.28515625" customWidth="1"/>
    <col min="12" max="12" width="3.7109375" customWidth="1"/>
    <col min="17" max="17" width="3.7109375" customWidth="1"/>
    <col min="18" max="18" width="7.42578125" bestFit="1" customWidth="1"/>
    <col min="19" max="19" width="20.28515625" customWidth="1"/>
    <col min="20" max="20" width="4.7109375" customWidth="1"/>
    <col min="24" max="24" width="5.28515625" customWidth="1"/>
    <col min="26" max="26" width="3.7109375" customWidth="1"/>
    <col min="27" max="27" width="7.42578125" bestFit="1" customWidth="1"/>
    <col min="28" max="28" width="20.28515625" customWidth="1"/>
    <col min="29" max="29" width="4.7109375" customWidth="1"/>
    <col min="33" max="33" width="5.7109375" customWidth="1"/>
  </cols>
  <sheetData>
    <row r="1" spans="1:33" ht="14.45" hidden="1" customHeight="1" x14ac:dyDescent="0.25">
      <c r="B1" s="16" t="s">
        <v>1</v>
      </c>
      <c r="C1" s="13" t="s">
        <v>0</v>
      </c>
    </row>
    <row r="2" spans="1:33" ht="14.45" hidden="1" customHeight="1" x14ac:dyDescent="0.25">
      <c r="B2" s="16" t="s">
        <v>2</v>
      </c>
      <c r="C2" s="19">
        <v>40844</v>
      </c>
    </row>
    <row r="3" spans="1:33" ht="14.45" hidden="1" customHeight="1" x14ac:dyDescent="0.25">
      <c r="B3" s="16" t="s">
        <v>3</v>
      </c>
      <c r="C3" s="20">
        <v>0.66666666666666663</v>
      </c>
    </row>
    <row r="4" spans="1:33" ht="14.45" hidden="1" customHeight="1" x14ac:dyDescent="0.25">
      <c r="B4" s="16" t="s">
        <v>4</v>
      </c>
      <c r="C4" s="13" t="s">
        <v>5</v>
      </c>
    </row>
    <row r="5" spans="1:33" ht="14.45" hidden="1" customHeight="1" x14ac:dyDescent="0.25"/>
    <row r="6" spans="1:33" ht="18" hidden="1" customHeight="1" x14ac:dyDescent="0.3">
      <c r="C6" s="18" t="s">
        <v>6</v>
      </c>
    </row>
    <row r="7" spans="1:33" ht="18" hidden="1" customHeight="1" x14ac:dyDescent="0.3">
      <c r="C7" s="6" t="s">
        <v>17</v>
      </c>
      <c r="G7" t="s">
        <v>230</v>
      </c>
      <c r="H7" t="s">
        <v>231</v>
      </c>
    </row>
    <row r="8" spans="1:33" s="4" customFormat="1" ht="21" x14ac:dyDescent="0.35">
      <c r="A8" s="41" t="s">
        <v>229</v>
      </c>
      <c r="B8" s="42"/>
      <c r="C8" s="42"/>
      <c r="D8" s="42"/>
      <c r="E8" s="42"/>
      <c r="F8" s="42"/>
      <c r="G8" s="43"/>
      <c r="H8"/>
      <c r="I8" s="41" t="s">
        <v>34</v>
      </c>
      <c r="J8" s="42"/>
      <c r="K8" s="42"/>
      <c r="L8" s="42"/>
      <c r="M8" s="42"/>
      <c r="N8" s="42"/>
      <c r="O8" s="43"/>
      <c r="Q8" s="44" t="s">
        <v>237</v>
      </c>
      <c r="R8" s="44"/>
      <c r="S8" s="44"/>
      <c r="T8" s="44"/>
      <c r="U8" s="44"/>
      <c r="V8" s="44"/>
      <c r="W8" s="44"/>
      <c r="X8" s="44"/>
      <c r="Z8" s="44" t="s">
        <v>246</v>
      </c>
      <c r="AA8" s="44"/>
      <c r="AB8" s="44"/>
      <c r="AC8" s="44"/>
      <c r="AD8" s="44"/>
      <c r="AE8" s="44"/>
      <c r="AF8" s="44"/>
      <c r="AG8" s="44"/>
    </row>
    <row r="9" spans="1:33" s="4" customFormat="1" ht="45" x14ac:dyDescent="0.25">
      <c r="A9" s="28" t="s">
        <v>228</v>
      </c>
      <c r="B9" s="28" t="s">
        <v>11</v>
      </c>
      <c r="C9" s="28" t="s">
        <v>234</v>
      </c>
      <c r="D9" s="28" t="s">
        <v>235</v>
      </c>
      <c r="E9" s="28" t="s">
        <v>9</v>
      </c>
      <c r="F9" s="29" t="s">
        <v>236</v>
      </c>
      <c r="G9" s="30" t="s">
        <v>20</v>
      </c>
      <c r="H9"/>
      <c r="I9" s="28" t="s">
        <v>228</v>
      </c>
      <c r="J9" s="28" t="s">
        <v>11</v>
      </c>
      <c r="K9" s="28" t="s">
        <v>234</v>
      </c>
      <c r="L9" s="28" t="s">
        <v>235</v>
      </c>
      <c r="M9" s="28" t="s">
        <v>9</v>
      </c>
      <c r="N9" s="29" t="s">
        <v>236</v>
      </c>
      <c r="O9" s="30" t="s">
        <v>20</v>
      </c>
      <c r="Q9" s="28" t="s">
        <v>228</v>
      </c>
      <c r="R9" s="28" t="s">
        <v>11</v>
      </c>
      <c r="S9" s="28" t="s">
        <v>234</v>
      </c>
      <c r="T9" s="28" t="s">
        <v>245</v>
      </c>
      <c r="U9" s="28" t="s">
        <v>9</v>
      </c>
      <c r="V9" s="29" t="s">
        <v>236</v>
      </c>
      <c r="W9" s="30" t="s">
        <v>20</v>
      </c>
      <c r="X9" s="28" t="s">
        <v>245</v>
      </c>
      <c r="Z9" s="28" t="s">
        <v>228</v>
      </c>
      <c r="AA9" s="28" t="s">
        <v>11</v>
      </c>
      <c r="AB9" s="28" t="s">
        <v>234</v>
      </c>
      <c r="AC9" s="28" t="s">
        <v>235</v>
      </c>
      <c r="AD9" s="28" t="s">
        <v>9</v>
      </c>
      <c r="AE9" s="29" t="s">
        <v>236</v>
      </c>
      <c r="AF9" s="30" t="s">
        <v>20</v>
      </c>
      <c r="AG9" s="28" t="s">
        <v>245</v>
      </c>
    </row>
    <row r="10" spans="1:33" ht="18" x14ac:dyDescent="0.35">
      <c r="A10" s="21">
        <v>0</v>
      </c>
      <c r="B10" s="22">
        <v>0</v>
      </c>
      <c r="C10" s="23" t="s">
        <v>227</v>
      </c>
      <c r="D10" s="21">
        <v>0</v>
      </c>
      <c r="E10" s="38"/>
      <c r="F10" s="25">
        <f t="shared" ref="F10:F11" si="0">IF(E10=0,0,E10/B10)</f>
        <v>0</v>
      </c>
      <c r="G10" s="31">
        <f t="shared" ref="G10:G17" si="1">IF(D10="","",D10*(D10+2))</f>
        <v>0</v>
      </c>
      <c r="I10" s="22">
        <v>0</v>
      </c>
      <c r="J10" s="22">
        <v>0</v>
      </c>
      <c r="K10" s="23" t="s">
        <v>227</v>
      </c>
      <c r="L10" s="22">
        <v>0</v>
      </c>
      <c r="M10" s="38"/>
      <c r="N10" s="23" t="str">
        <f t="shared" ref="N10:N12" si="2">IF(M10="","",M10/J10)</f>
        <v/>
      </c>
      <c r="O10" s="22">
        <f t="shared" ref="O10:O16" si="3">IF(L10="","",L10*(L10+2))</f>
        <v>0</v>
      </c>
      <c r="Q10" s="21">
        <v>13</v>
      </c>
      <c r="R10" s="21">
        <v>5.5</v>
      </c>
      <c r="S10" s="25" t="s">
        <v>232</v>
      </c>
      <c r="T10" s="36" t="str">
        <f>IF(U10="","",ROUND(SQRT(V10*$R$16+1)-1,0))</f>
        <v/>
      </c>
      <c r="U10" s="39"/>
      <c r="V10" s="25" t="str">
        <f>IF(U10="","",U10/R10)</f>
        <v/>
      </c>
      <c r="W10" s="31" t="str">
        <f t="shared" ref="W10:W15" si="4">IF(T10="","",T10*(T10+2))</f>
        <v/>
      </c>
      <c r="X10" s="37" t="str">
        <f>IF(U10="","",SQRT(V10*$R$16+1)-1)</f>
        <v/>
      </c>
      <c r="Z10" s="22">
        <v>13</v>
      </c>
      <c r="AA10" s="23">
        <v>5.5</v>
      </c>
      <c r="AB10" s="23" t="s">
        <v>248</v>
      </c>
      <c r="AC10" s="35">
        <v>3</v>
      </c>
      <c r="AD10" s="39"/>
      <c r="AE10" s="23" t="str">
        <f>IF(AD10="","",AD10/AA10)</f>
        <v/>
      </c>
      <c r="AF10" s="22">
        <f t="shared" ref="AF10:AF15" si="5">IF(AC10="","",AC10*(AC10+2))</f>
        <v>15</v>
      </c>
      <c r="AG10" s="37" t="str">
        <f>IF(AD10="","",SQRT(AE10*$R$16+1)-1)</f>
        <v/>
      </c>
    </row>
    <row r="11" spans="1:33" ht="18" x14ac:dyDescent="0.35">
      <c r="A11" s="21">
        <v>1</v>
      </c>
      <c r="B11" s="22">
        <v>0</v>
      </c>
      <c r="C11" s="23" t="s">
        <v>238</v>
      </c>
      <c r="D11" s="21">
        <v>0</v>
      </c>
      <c r="E11" s="38"/>
      <c r="F11" s="25">
        <f t="shared" si="0"/>
        <v>0</v>
      </c>
      <c r="G11" s="31">
        <f t="shared" si="1"/>
        <v>0</v>
      </c>
      <c r="I11" s="22">
        <v>7</v>
      </c>
      <c r="J11" s="22">
        <v>5.5</v>
      </c>
      <c r="K11" s="23" t="s">
        <v>242</v>
      </c>
      <c r="L11" s="22">
        <v>5</v>
      </c>
      <c r="M11" s="39"/>
      <c r="N11" s="23" t="str">
        <f t="shared" si="2"/>
        <v/>
      </c>
      <c r="O11" s="22">
        <f t="shared" si="3"/>
        <v>35</v>
      </c>
      <c r="Q11" s="21">
        <v>14</v>
      </c>
      <c r="R11" s="21">
        <v>5.5</v>
      </c>
      <c r="S11" s="25" t="s">
        <v>247</v>
      </c>
      <c r="T11" s="36" t="str">
        <f t="shared" ref="T11:T15" si="6">IF(U11="","",ROUND(SQRT(V11*$R$16+1)-1,0))</f>
        <v/>
      </c>
      <c r="U11" s="39"/>
      <c r="V11" s="25" t="str">
        <f t="shared" ref="V11:V15" si="7">IF(U11="","",U11/R11)</f>
        <v/>
      </c>
      <c r="W11" s="31" t="str">
        <f t="shared" si="4"/>
        <v/>
      </c>
      <c r="X11" s="37" t="str">
        <f t="shared" ref="X11:X15" si="8">IF(U11="","",SQRT(V11*$R$16+1)-1)</f>
        <v/>
      </c>
      <c r="Z11" s="22">
        <v>14</v>
      </c>
      <c r="AA11" s="23">
        <v>1</v>
      </c>
      <c r="AB11" s="23" t="s">
        <v>249</v>
      </c>
      <c r="AC11" s="35">
        <v>5</v>
      </c>
      <c r="AD11" s="39"/>
      <c r="AE11" s="23" t="str">
        <f t="shared" ref="AE11:AE15" si="9">IF(AD11="","",AD11/AA11)</f>
        <v/>
      </c>
      <c r="AF11" s="22">
        <f t="shared" si="5"/>
        <v>35</v>
      </c>
      <c r="AG11" s="37" t="str">
        <f t="shared" ref="AG11:AG15" si="10">IF(AD11="","",SQRT(AE11*$R$16+1)-1)</f>
        <v/>
      </c>
    </row>
    <row r="12" spans="1:33" ht="18" x14ac:dyDescent="0.35">
      <c r="A12" s="21">
        <v>2</v>
      </c>
      <c r="B12" s="22">
        <v>0</v>
      </c>
      <c r="C12" s="23" t="s">
        <v>37</v>
      </c>
      <c r="D12" s="21">
        <v>0</v>
      </c>
      <c r="E12" s="38"/>
      <c r="F12" s="25">
        <f>IF(E12=0,0,E12/B12)</f>
        <v>0</v>
      </c>
      <c r="G12" s="31">
        <f t="shared" si="1"/>
        <v>0</v>
      </c>
      <c r="I12" s="22">
        <v>8</v>
      </c>
      <c r="J12" s="22">
        <v>5.5</v>
      </c>
      <c r="K12" s="23" t="s">
        <v>14</v>
      </c>
      <c r="L12" s="22">
        <v>4</v>
      </c>
      <c r="M12" s="39"/>
      <c r="N12" s="23" t="str">
        <f t="shared" si="2"/>
        <v/>
      </c>
      <c r="O12" s="22">
        <f t="shared" si="3"/>
        <v>24</v>
      </c>
      <c r="Q12" s="31">
        <v>15</v>
      </c>
      <c r="R12" s="31">
        <v>1</v>
      </c>
      <c r="S12" s="32" t="s">
        <v>232</v>
      </c>
      <c r="T12" s="36" t="str">
        <f t="shared" si="6"/>
        <v/>
      </c>
      <c r="U12" s="39"/>
      <c r="V12" s="25" t="str">
        <f t="shared" si="7"/>
        <v/>
      </c>
      <c r="W12" s="31" t="str">
        <f t="shared" si="4"/>
        <v/>
      </c>
      <c r="X12" s="37" t="str">
        <f t="shared" si="8"/>
        <v/>
      </c>
      <c r="Z12" s="22">
        <v>15</v>
      </c>
      <c r="AA12" s="23">
        <v>0.2</v>
      </c>
      <c r="AB12" s="23" t="s">
        <v>250</v>
      </c>
      <c r="AC12" s="35">
        <v>5</v>
      </c>
      <c r="AD12" s="39"/>
      <c r="AE12" s="23" t="str">
        <f t="shared" si="9"/>
        <v/>
      </c>
      <c r="AF12" s="22">
        <f t="shared" si="5"/>
        <v>35</v>
      </c>
      <c r="AG12" s="37" t="str">
        <f t="shared" si="10"/>
        <v/>
      </c>
    </row>
    <row r="13" spans="1:33" ht="18" x14ac:dyDescent="0.35">
      <c r="A13" s="21">
        <v>3</v>
      </c>
      <c r="B13" s="22">
        <v>0.1</v>
      </c>
      <c r="C13" s="23" t="s">
        <v>239</v>
      </c>
      <c r="D13" s="21">
        <v>1</v>
      </c>
      <c r="E13" s="38"/>
      <c r="F13" s="25">
        <f t="shared" ref="F13:F17" si="11">IF(E13=0,0,E13/B13)</f>
        <v>0</v>
      </c>
      <c r="G13" s="31">
        <f t="shared" si="1"/>
        <v>3</v>
      </c>
      <c r="I13" s="22">
        <v>9</v>
      </c>
      <c r="J13" s="22">
        <v>5.5</v>
      </c>
      <c r="K13" s="23" t="s">
        <v>241</v>
      </c>
      <c r="L13" s="22">
        <v>3</v>
      </c>
      <c r="M13" s="39"/>
      <c r="N13" s="23"/>
      <c r="O13" s="22">
        <f t="shared" si="3"/>
        <v>15</v>
      </c>
      <c r="Q13" s="31">
        <v>16</v>
      </c>
      <c r="R13" s="31">
        <v>1</v>
      </c>
      <c r="S13" s="32" t="s">
        <v>233</v>
      </c>
      <c r="T13" s="36" t="str">
        <f t="shared" si="6"/>
        <v/>
      </c>
      <c r="U13" s="39"/>
      <c r="V13" s="25" t="str">
        <f t="shared" si="7"/>
        <v/>
      </c>
      <c r="W13" s="31" t="str">
        <f t="shared" si="4"/>
        <v/>
      </c>
      <c r="X13" s="37" t="str">
        <f t="shared" si="8"/>
        <v/>
      </c>
      <c r="Z13" s="22">
        <v>16</v>
      </c>
      <c r="AA13" s="22"/>
      <c r="AB13" s="23"/>
      <c r="AC13" s="35"/>
      <c r="AD13" s="39"/>
      <c r="AE13" s="23"/>
      <c r="AF13" s="22" t="str">
        <f t="shared" si="5"/>
        <v/>
      </c>
      <c r="AG13" s="37" t="str">
        <f t="shared" si="10"/>
        <v/>
      </c>
    </row>
    <row r="14" spans="1:33" ht="18" x14ac:dyDescent="0.35">
      <c r="A14" s="21">
        <v>4</v>
      </c>
      <c r="B14" s="22">
        <v>1</v>
      </c>
      <c r="C14" s="23" t="s">
        <v>240</v>
      </c>
      <c r="D14" s="21">
        <v>2</v>
      </c>
      <c r="E14" s="38"/>
      <c r="F14" s="25">
        <f t="shared" si="11"/>
        <v>0</v>
      </c>
      <c r="G14" s="31">
        <f t="shared" si="1"/>
        <v>8</v>
      </c>
      <c r="I14" s="22">
        <v>10</v>
      </c>
      <c r="J14" s="22">
        <v>5.5</v>
      </c>
      <c r="K14" s="23" t="s">
        <v>243</v>
      </c>
      <c r="L14" s="22">
        <v>2</v>
      </c>
      <c r="M14" s="39"/>
      <c r="N14" s="23" t="str">
        <f t="shared" ref="N14:N16" si="12">IF(M14="","",M14/J14)</f>
        <v/>
      </c>
      <c r="O14" s="22">
        <f t="shared" si="3"/>
        <v>8</v>
      </c>
      <c r="Q14" s="21"/>
      <c r="R14" s="21"/>
      <c r="S14" s="25"/>
      <c r="T14" s="36" t="str">
        <f t="shared" si="6"/>
        <v/>
      </c>
      <c r="U14" s="39"/>
      <c r="V14" s="25" t="str">
        <f t="shared" si="7"/>
        <v/>
      </c>
      <c r="W14" s="31" t="str">
        <f t="shared" si="4"/>
        <v/>
      </c>
      <c r="X14" s="37" t="str">
        <f t="shared" si="8"/>
        <v/>
      </c>
      <c r="Z14" s="22"/>
      <c r="AA14" s="22"/>
      <c r="AB14" s="23"/>
      <c r="AC14" s="35"/>
      <c r="AD14" s="39"/>
      <c r="AE14" s="23" t="str">
        <f t="shared" si="9"/>
        <v/>
      </c>
      <c r="AF14" s="22" t="str">
        <f t="shared" si="5"/>
        <v/>
      </c>
      <c r="AG14" s="37" t="str">
        <f t="shared" si="10"/>
        <v/>
      </c>
    </row>
    <row r="15" spans="1:33" ht="18" x14ac:dyDescent="0.35">
      <c r="A15" s="21">
        <v>5</v>
      </c>
      <c r="B15" s="22">
        <v>1</v>
      </c>
      <c r="C15" s="23" t="s">
        <v>241</v>
      </c>
      <c r="D15" s="22">
        <v>3</v>
      </c>
      <c r="E15" s="38"/>
      <c r="F15" s="25">
        <f t="shared" si="11"/>
        <v>0</v>
      </c>
      <c r="G15" s="31">
        <f t="shared" si="1"/>
        <v>15</v>
      </c>
      <c r="I15" s="22">
        <v>11</v>
      </c>
      <c r="J15" s="22">
        <v>5.5</v>
      </c>
      <c r="K15" s="23" t="s">
        <v>15</v>
      </c>
      <c r="L15" s="22">
        <v>1</v>
      </c>
      <c r="M15" s="39"/>
      <c r="N15" s="23" t="str">
        <f t="shared" si="12"/>
        <v/>
      </c>
      <c r="O15" s="22">
        <f t="shared" si="3"/>
        <v>3</v>
      </c>
      <c r="Q15" s="21"/>
      <c r="R15" s="21"/>
      <c r="S15" s="25"/>
      <c r="T15" s="36" t="str">
        <f t="shared" si="6"/>
        <v/>
      </c>
      <c r="U15" s="39"/>
      <c r="V15" s="25" t="str">
        <f t="shared" si="7"/>
        <v/>
      </c>
      <c r="W15" s="31" t="str">
        <f t="shared" si="4"/>
        <v/>
      </c>
      <c r="X15" s="37" t="str">
        <f t="shared" si="8"/>
        <v/>
      </c>
      <c r="Z15" s="22"/>
      <c r="AA15" s="22"/>
      <c r="AB15" s="23"/>
      <c r="AC15" s="35" t="str">
        <f t="shared" ref="AC15" si="13">IF(AD15="","",ROUND(SQRT(AE15*$R$16+1)-1,0))</f>
        <v/>
      </c>
      <c r="AD15" s="39"/>
      <c r="AE15" s="23" t="str">
        <f t="shared" si="9"/>
        <v/>
      </c>
      <c r="AF15" s="22" t="str">
        <f t="shared" si="5"/>
        <v/>
      </c>
      <c r="AG15" s="37" t="str">
        <f t="shared" si="10"/>
        <v/>
      </c>
    </row>
    <row r="16" spans="1:33" ht="18" x14ac:dyDescent="0.35">
      <c r="A16" s="21">
        <v>5</v>
      </c>
      <c r="B16" s="22">
        <v>0.1</v>
      </c>
      <c r="C16" s="23" t="s">
        <v>14</v>
      </c>
      <c r="D16" s="21">
        <v>4</v>
      </c>
      <c r="E16" s="38"/>
      <c r="F16" s="25">
        <f t="shared" si="11"/>
        <v>0</v>
      </c>
      <c r="G16" s="31">
        <f t="shared" si="1"/>
        <v>24</v>
      </c>
      <c r="I16" s="22">
        <v>12</v>
      </c>
      <c r="J16" s="22">
        <v>5.5</v>
      </c>
      <c r="K16" s="23" t="s">
        <v>37</v>
      </c>
      <c r="L16" s="22">
        <v>0</v>
      </c>
      <c r="M16" s="39"/>
      <c r="N16" s="23" t="str">
        <f t="shared" si="12"/>
        <v/>
      </c>
      <c r="O16" s="22">
        <f t="shared" si="3"/>
        <v>0</v>
      </c>
      <c r="R16" s="33">
        <v>-7.7200000000000005E-2</v>
      </c>
      <c r="S16" s="34" t="s">
        <v>244</v>
      </c>
      <c r="AA16" s="33">
        <f>R16</f>
        <v>-7.7200000000000005E-2</v>
      </c>
      <c r="AB16" s="34" t="s">
        <v>244</v>
      </c>
      <c r="AD16" s="40"/>
    </row>
    <row r="17" spans="1:27" ht="18" x14ac:dyDescent="0.35">
      <c r="A17" s="21">
        <v>6</v>
      </c>
      <c r="B17" s="22">
        <v>0.1</v>
      </c>
      <c r="C17" s="23" t="s">
        <v>13</v>
      </c>
      <c r="D17" s="21">
        <v>5</v>
      </c>
      <c r="E17" s="38"/>
      <c r="F17" s="25">
        <f t="shared" si="11"/>
        <v>0</v>
      </c>
      <c r="G17" s="31">
        <f t="shared" si="1"/>
        <v>35</v>
      </c>
      <c r="AA17" s="13"/>
    </row>
    <row r="18" spans="1:27" ht="18" customHeight="1" x14ac:dyDescent="0.25">
      <c r="A18" s="26"/>
      <c r="B18" s="26"/>
      <c r="C18" s="26"/>
      <c r="D18" s="26"/>
      <c r="E18" s="26"/>
      <c r="F18" s="26"/>
      <c r="G18" s="26"/>
    </row>
    <row r="19" spans="1:27" x14ac:dyDescent="0.25">
      <c r="A19"/>
      <c r="B19"/>
      <c r="D19"/>
      <c r="G19"/>
    </row>
    <row r="20" spans="1:27" x14ac:dyDescent="0.25">
      <c r="A20"/>
      <c r="B20"/>
      <c r="D20"/>
      <c r="G20"/>
    </row>
    <row r="21" spans="1:27" x14ac:dyDescent="0.25">
      <c r="A21"/>
      <c r="B21"/>
      <c r="D21"/>
      <c r="G21"/>
    </row>
    <row r="22" spans="1:27" x14ac:dyDescent="0.25">
      <c r="C22" s="17"/>
      <c r="E22" s="17"/>
      <c r="F22" s="17"/>
      <c r="H22" s="17"/>
    </row>
    <row r="23" spans="1:27" x14ac:dyDescent="0.25">
      <c r="A23"/>
      <c r="B23"/>
      <c r="D23"/>
      <c r="G23"/>
    </row>
    <row r="24" spans="1:27" x14ac:dyDescent="0.25">
      <c r="A24"/>
      <c r="B24"/>
      <c r="D24"/>
      <c r="G24"/>
    </row>
    <row r="25" spans="1:27" x14ac:dyDescent="0.25">
      <c r="A25"/>
      <c r="B25"/>
      <c r="D25"/>
      <c r="G25"/>
    </row>
    <row r="26" spans="1:27" x14ac:dyDescent="0.25">
      <c r="A26"/>
      <c r="B26"/>
      <c r="D26"/>
      <c r="G26"/>
    </row>
    <row r="27" spans="1:27" x14ac:dyDescent="0.25">
      <c r="A27"/>
      <c r="B27"/>
      <c r="D27"/>
      <c r="G27"/>
    </row>
    <row r="28" spans="1:27" x14ac:dyDescent="0.25">
      <c r="A28"/>
      <c r="B28"/>
      <c r="D28"/>
      <c r="G28"/>
    </row>
    <row r="29" spans="1:27" x14ac:dyDescent="0.25">
      <c r="A29"/>
      <c r="B29"/>
      <c r="D29"/>
      <c r="G29"/>
    </row>
    <row r="30" spans="1:27" x14ac:dyDescent="0.25">
      <c r="A30"/>
      <c r="B30"/>
      <c r="D30"/>
      <c r="G30"/>
    </row>
    <row r="31" spans="1:27" x14ac:dyDescent="0.25">
      <c r="A31"/>
      <c r="B31"/>
      <c r="D31"/>
      <c r="G31"/>
    </row>
    <row r="32" spans="1:27" x14ac:dyDescent="0.25">
      <c r="A32"/>
      <c r="B32"/>
      <c r="D32"/>
      <c r="G32"/>
    </row>
    <row r="33" spans="1:8" x14ac:dyDescent="0.25">
      <c r="A33"/>
      <c r="B33"/>
      <c r="D33"/>
      <c r="G33"/>
    </row>
    <row r="34" spans="1:8" x14ac:dyDescent="0.25">
      <c r="A34"/>
      <c r="B34"/>
      <c r="D34"/>
      <c r="G34"/>
    </row>
    <row r="35" spans="1:8" x14ac:dyDescent="0.25">
      <c r="C35" s="17"/>
      <c r="E35" s="17"/>
      <c r="F35" s="17"/>
      <c r="H35" s="17"/>
    </row>
    <row r="36" spans="1:8" x14ac:dyDescent="0.25">
      <c r="C36" s="17"/>
      <c r="E36" s="17"/>
      <c r="F36" s="17"/>
      <c r="H36" s="17"/>
    </row>
    <row r="37" spans="1:8" x14ac:dyDescent="0.25">
      <c r="A37"/>
      <c r="B37"/>
      <c r="D37"/>
      <c r="G37"/>
    </row>
    <row r="38" spans="1:8" x14ac:dyDescent="0.25">
      <c r="A38"/>
      <c r="B38"/>
      <c r="D38"/>
      <c r="G38"/>
    </row>
    <row r="39" spans="1:8" x14ac:dyDescent="0.25">
      <c r="A39"/>
      <c r="B39"/>
      <c r="D39"/>
      <c r="G39"/>
    </row>
    <row r="40" spans="1:8" x14ac:dyDescent="0.25">
      <c r="A40"/>
      <c r="B40"/>
      <c r="D40"/>
      <c r="G40"/>
    </row>
    <row r="41" spans="1:8" x14ac:dyDescent="0.25">
      <c r="A41"/>
      <c r="B41"/>
      <c r="D41"/>
      <c r="G41"/>
    </row>
    <row r="42" spans="1:8" x14ac:dyDescent="0.25">
      <c r="A42"/>
      <c r="B42"/>
      <c r="D42"/>
      <c r="G42"/>
    </row>
    <row r="43" spans="1:8" x14ac:dyDescent="0.25">
      <c r="A43"/>
      <c r="B43"/>
      <c r="D43"/>
      <c r="G43"/>
    </row>
    <row r="44" spans="1:8" x14ac:dyDescent="0.25">
      <c r="A44"/>
      <c r="B44"/>
      <c r="D44"/>
      <c r="G44"/>
    </row>
    <row r="45" spans="1:8" x14ac:dyDescent="0.25">
      <c r="A45"/>
      <c r="B45"/>
      <c r="D45"/>
      <c r="G45"/>
    </row>
    <row r="46" spans="1:8" x14ac:dyDescent="0.25">
      <c r="A46"/>
      <c r="B46"/>
      <c r="D46"/>
      <c r="G46"/>
    </row>
    <row r="47" spans="1:8" x14ac:dyDescent="0.25">
      <c r="A47"/>
      <c r="B47"/>
      <c r="D47"/>
      <c r="G47"/>
    </row>
    <row r="48" spans="1:8" x14ac:dyDescent="0.25">
      <c r="G48"/>
    </row>
    <row r="49" spans="7:7" x14ac:dyDescent="0.25">
      <c r="G49"/>
    </row>
  </sheetData>
  <mergeCells count="4">
    <mergeCell ref="A8:G8"/>
    <mergeCell ref="I8:O8"/>
    <mergeCell ref="Q8:X8"/>
    <mergeCell ref="Z8:AG8"/>
  </mergeCells>
  <pageMargins left="0.70866141732283472" right="0.70866141732283472" top="0.74803149606299213" bottom="0.74803149606299213" header="0.31496062992125984" footer="0.31496062992125984"/>
  <pageSetup paperSize="9" scale="90" fitToWidth="2" orientation="landscape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2. Exp</vt:lpstr>
      <vt:lpstr>Frost</vt:lpstr>
      <vt:lpstr>Final</vt:lpstr>
      <vt:lpstr>Demo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jmagyar</dc:creator>
  <cp:lastModifiedBy>Jmagyar</cp:lastModifiedBy>
  <cp:lastPrinted>2012-02-17T13:13:26Z</cp:lastPrinted>
  <dcterms:created xsi:type="dcterms:W3CDTF">2011-10-28T18:20:46Z</dcterms:created>
  <dcterms:modified xsi:type="dcterms:W3CDTF">2012-10-08T13:35:32Z</dcterms:modified>
</cp:coreProperties>
</file>